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C:\Users\dzh67794\Downloads\"/>
    </mc:Choice>
  </mc:AlternateContent>
  <xr:revisionPtr revIDLastSave="0" documentId="13_ncr:1_{0C776469-3CBC-47F1-A6EE-4165657CCBE6}" xr6:coauthVersionLast="47" xr6:coauthVersionMax="47" xr10:uidLastSave="{00000000-0000-0000-0000-000000000000}"/>
  <workbookProtection workbookAlgorithmName="SHA-512" workbookHashValue="UcKJPi2vKA4w/QqQxzCwNONvfVvSh6kgUAOluGwNYFoz9p0ajFgEaaVoqVJKFU0lLuUiR98N+6m6AvsFuSlQxg==" workbookSaltValue="Ofj/uBtvK1+jyedLUSB4ig==" workbookSpinCount="100000" lockStructure="1"/>
  <bookViews>
    <workbookView xWindow="28680" yWindow="-120" windowWidth="29040" windowHeight="15720" tabRatio="580" xr2:uid="{00000000-000D-0000-FFFF-FFFF00000000}"/>
  </bookViews>
  <sheets>
    <sheet name="BSPARI" sheetId="3" r:id="rId1"/>
    <sheet name="Resources" sheetId="5" r:id="rId2"/>
    <sheet name="BSPARI Definitions" sheetId="12" r:id="rId3"/>
    <sheet name="Region_CSB" sheetId="8" state="hidden" r:id="rId4"/>
    <sheet name="HIde Test" sheetId="9" state="veryHidden" r:id="rId5"/>
  </sheets>
  <definedNames>
    <definedName name="CSB">Region_CSB!$B:$B</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3" l="1"/>
  <c r="E98" i="3" l="1"/>
  <c r="F98" i="12"/>
  <c r="F13" i="12"/>
  <c r="F14" i="12"/>
  <c r="F15" i="12"/>
  <c r="F16" i="12"/>
  <c r="F17" i="12"/>
  <c r="F18" i="12"/>
  <c r="F19" i="12"/>
  <c r="F20" i="12"/>
  <c r="F21" i="12"/>
  <c r="F23" i="12"/>
  <c r="F24" i="12"/>
  <c r="F25" i="12"/>
  <c r="F26" i="12"/>
  <c r="F27" i="12"/>
  <c r="F28" i="12"/>
  <c r="F29" i="12"/>
  <c r="F32" i="12"/>
  <c r="F33" i="12"/>
  <c r="F34" i="12"/>
  <c r="F35" i="12"/>
  <c r="F36" i="12"/>
  <c r="F37" i="12"/>
  <c r="F38" i="12"/>
  <c r="F39" i="12"/>
  <c r="F40" i="12"/>
  <c r="F43" i="12"/>
  <c r="F44" i="12"/>
  <c r="F45" i="12"/>
  <c r="F46" i="12"/>
  <c r="F47" i="12"/>
  <c r="F48" i="12"/>
  <c r="F49" i="12"/>
  <c r="F50" i="12"/>
  <c r="F51" i="12"/>
  <c r="F53" i="12"/>
  <c r="F54" i="12"/>
  <c r="F55" i="12"/>
  <c r="F57" i="12"/>
  <c r="F58" i="12"/>
  <c r="F59" i="12"/>
  <c r="F60" i="12"/>
  <c r="F61" i="12"/>
  <c r="F63" i="12"/>
  <c r="F64" i="12"/>
  <c r="F65" i="12"/>
  <c r="F66" i="12"/>
  <c r="F67" i="12"/>
  <c r="F69" i="12"/>
  <c r="F70" i="12"/>
  <c r="F71" i="12"/>
  <c r="F72" i="12"/>
  <c r="F73" i="12"/>
  <c r="F75" i="12"/>
  <c r="F76" i="12"/>
  <c r="F77" i="12"/>
  <c r="F78" i="12"/>
  <c r="F79" i="12"/>
  <c r="F81" i="12"/>
  <c r="F82" i="12"/>
  <c r="F83" i="12"/>
  <c r="F84" i="12"/>
  <c r="F85" i="12"/>
  <c r="F86" i="12"/>
  <c r="F88" i="12"/>
  <c r="F89" i="12"/>
  <c r="F90" i="12"/>
  <c r="F91" i="12"/>
  <c r="F93" i="12"/>
  <c r="F94" i="12"/>
  <c r="F95" i="12"/>
  <c r="F96" i="12"/>
  <c r="F97" i="12"/>
  <c r="F99" i="12"/>
  <c r="F100" i="12"/>
  <c r="F101" i="12"/>
  <c r="F102" i="12"/>
  <c r="F103" i="12"/>
  <c r="F104" i="12"/>
  <c r="F12" i="12"/>
  <c r="E13" i="12"/>
  <c r="E14" i="12"/>
  <c r="E15" i="12"/>
  <c r="E16" i="12"/>
  <c r="E17" i="12"/>
  <c r="E18" i="12"/>
  <c r="E19" i="12"/>
  <c r="E20" i="12"/>
  <c r="E21" i="12"/>
  <c r="E23" i="12"/>
  <c r="E24" i="12"/>
  <c r="E25" i="12"/>
  <c r="E26" i="12"/>
  <c r="E27" i="12"/>
  <c r="E28" i="12"/>
  <c r="E29" i="12"/>
  <c r="E32" i="12"/>
  <c r="E33" i="12"/>
  <c r="E34" i="12"/>
  <c r="E35" i="12"/>
  <c r="E36" i="12"/>
  <c r="E37" i="12"/>
  <c r="E38" i="12"/>
  <c r="G38" i="12" s="1"/>
  <c r="B65" i="5" s="1"/>
  <c r="E39" i="12"/>
  <c r="E40" i="12"/>
  <c r="E43" i="12"/>
  <c r="E44" i="12"/>
  <c r="E45" i="12"/>
  <c r="G45" i="12" s="1"/>
  <c r="B87" i="5" s="1"/>
  <c r="E46" i="12"/>
  <c r="E47" i="12"/>
  <c r="E48" i="12"/>
  <c r="E49" i="12"/>
  <c r="E50" i="12"/>
  <c r="E51" i="12"/>
  <c r="E53" i="12"/>
  <c r="E54" i="12"/>
  <c r="E55" i="12"/>
  <c r="E57" i="12"/>
  <c r="E58" i="12"/>
  <c r="G58" i="12" s="1"/>
  <c r="B119" i="5" s="1"/>
  <c r="E59" i="12"/>
  <c r="E60" i="12"/>
  <c r="E61" i="12"/>
  <c r="E63" i="12"/>
  <c r="E64" i="12"/>
  <c r="E65" i="12"/>
  <c r="E66" i="12"/>
  <c r="E67" i="12"/>
  <c r="E69" i="12"/>
  <c r="G69" i="12" s="1"/>
  <c r="B146" i="5" s="1"/>
  <c r="E70" i="12"/>
  <c r="E71" i="12"/>
  <c r="E72" i="12"/>
  <c r="E73" i="12"/>
  <c r="E75" i="12"/>
  <c r="E76" i="12"/>
  <c r="E77" i="12"/>
  <c r="E78" i="12"/>
  <c r="E79" i="12"/>
  <c r="E81" i="12"/>
  <c r="E82" i="12"/>
  <c r="E83" i="12"/>
  <c r="E84" i="12"/>
  <c r="E85" i="12"/>
  <c r="E86" i="12"/>
  <c r="E88" i="12"/>
  <c r="E89" i="12"/>
  <c r="E90" i="12"/>
  <c r="E91" i="12"/>
  <c r="E93" i="12"/>
  <c r="E94" i="12"/>
  <c r="E95" i="12"/>
  <c r="E96" i="12"/>
  <c r="E97" i="12"/>
  <c r="E99" i="12"/>
  <c r="E100" i="12"/>
  <c r="E101" i="12"/>
  <c r="E102" i="12"/>
  <c r="E103" i="12"/>
  <c r="E104" i="12"/>
  <c r="E12" i="12"/>
  <c r="G81" i="12"/>
  <c r="B198" i="5" s="1"/>
  <c r="E87" i="3"/>
  <c r="E87" i="12" s="1"/>
  <c r="G37" i="12" l="1"/>
  <c r="B63" i="5" s="1"/>
  <c r="G57" i="12"/>
  <c r="B118" i="5" s="1"/>
  <c r="G46" i="12"/>
  <c r="B88" i="5" s="1"/>
  <c r="G26" i="12"/>
  <c r="B23" i="5" s="1"/>
  <c r="G17" i="12"/>
  <c r="B12" i="5" s="1"/>
  <c r="G33" i="12"/>
  <c r="B39" i="5" s="1"/>
  <c r="G86" i="12"/>
  <c r="B211" i="5" s="1"/>
  <c r="G73" i="12"/>
  <c r="B171" i="5" s="1"/>
  <c r="G66" i="12"/>
  <c r="B141" i="5" s="1"/>
  <c r="G89" i="12"/>
  <c r="B215" i="5" s="1"/>
  <c r="G78" i="12"/>
  <c r="B184" i="5" s="1"/>
  <c r="G72" i="12"/>
  <c r="B163" i="5" s="1"/>
  <c r="G70" i="12"/>
  <c r="B149" i="5" s="1"/>
  <c r="G65" i="12"/>
  <c r="B134" i="5" s="1"/>
  <c r="G54" i="12"/>
  <c r="B111" i="5" s="1"/>
  <c r="G50" i="12"/>
  <c r="B104" i="5" s="1"/>
  <c r="G49" i="12"/>
  <c r="B103" i="5" s="1"/>
  <c r="G34" i="12"/>
  <c r="B47" i="5" s="1"/>
  <c r="G25" i="12"/>
  <c r="B21" i="5" s="1"/>
  <c r="G18" i="12"/>
  <c r="B13" i="5" s="1"/>
  <c r="G90" i="12"/>
  <c r="B221" i="5" s="1"/>
  <c r="G82" i="12"/>
  <c r="B200" i="5" s="1"/>
  <c r="G88" i="12"/>
  <c r="B214" i="5" s="1"/>
  <c r="G48" i="12"/>
  <c r="B98" i="5" s="1"/>
  <c r="B92" i="5"/>
  <c r="B91" i="5"/>
  <c r="G55" i="12"/>
  <c r="B114" i="5" s="1"/>
  <c r="G79" i="12"/>
  <c r="B196" i="5" s="1"/>
  <c r="G23" i="12"/>
  <c r="B19" i="5" s="1"/>
  <c r="B157" i="5"/>
  <c r="B158" i="5"/>
  <c r="B159" i="5"/>
  <c r="B160" i="5"/>
  <c r="B162" i="5"/>
  <c r="G63" i="12"/>
  <c r="B130" i="5" s="1"/>
  <c r="B220" i="5"/>
  <c r="B138" i="5"/>
  <c r="B120" i="5"/>
  <c r="B62" i="5"/>
  <c r="B93" i="5"/>
  <c r="B217" i="5"/>
  <c r="G71" i="12"/>
  <c r="G29" i="12"/>
  <c r="B90" i="5"/>
  <c r="B66" i="5"/>
  <c r="G40" i="12"/>
  <c r="G32" i="12"/>
  <c r="G53" i="12"/>
  <c r="B110" i="5" s="1"/>
  <c r="B89" i="5"/>
  <c r="G39" i="12"/>
  <c r="B222" i="5"/>
  <c r="B64" i="5"/>
  <c r="G94" i="12"/>
  <c r="B227" i="5" s="1"/>
  <c r="G97" i="12"/>
  <c r="B232" i="5" s="1"/>
  <c r="G96" i="12"/>
  <c r="B231" i="5" s="1"/>
  <c r="G95" i="12"/>
  <c r="B230" i="5" s="1"/>
  <c r="G13" i="12"/>
  <c r="B6" i="5" s="1"/>
  <c r="G21" i="12"/>
  <c r="B17" i="5" s="1"/>
  <c r="G14" i="12"/>
  <c r="B8" i="5" s="1"/>
  <c r="B43" i="5"/>
  <c r="B40" i="5"/>
  <c r="B14" i="5"/>
  <c r="G16" i="12"/>
  <c r="B11" i="5" s="1"/>
  <c r="G102" i="12"/>
  <c r="G15" i="12"/>
  <c r="B10" i="5" s="1"/>
  <c r="G24" i="12"/>
  <c r="B20" i="5" s="1"/>
  <c r="G47" i="12"/>
  <c r="G61" i="12"/>
  <c r="G64" i="12"/>
  <c r="B132" i="5" s="1"/>
  <c r="G77" i="12"/>
  <c r="G85" i="12"/>
  <c r="G101" i="12"/>
  <c r="G103" i="12"/>
  <c r="B247" i="5" s="1"/>
  <c r="G104" i="12"/>
  <c r="G93" i="12"/>
  <c r="B226" i="5" s="1"/>
  <c r="G99" i="12"/>
  <c r="B235" i="5" s="1"/>
  <c r="G75" i="12"/>
  <c r="B173" i="5" s="1"/>
  <c r="G35" i="12"/>
  <c r="G27" i="12"/>
  <c r="G84" i="12"/>
  <c r="G20" i="12"/>
  <c r="B16" i="5" s="1"/>
  <c r="G91" i="12"/>
  <c r="B224" i="5" s="1"/>
  <c r="G83" i="12"/>
  <c r="G67" i="12"/>
  <c r="B143" i="5" s="1"/>
  <c r="G59" i="12"/>
  <c r="G51" i="12"/>
  <c r="B106" i="5" s="1"/>
  <c r="G43" i="12"/>
  <c r="G19" i="12"/>
  <c r="B15" i="5" s="1"/>
  <c r="G12" i="12"/>
  <c r="G100" i="12"/>
  <c r="G76" i="12"/>
  <c r="G60" i="12"/>
  <c r="G44" i="12"/>
  <c r="G36" i="12"/>
  <c r="G28" i="12"/>
  <c r="B26" i="5" s="1"/>
  <c r="F42" i="12"/>
  <c r="F31" i="12"/>
  <c r="F22" i="12"/>
  <c r="Q36" i="3"/>
  <c r="P36" i="3"/>
  <c r="O36" i="3"/>
  <c r="N36" i="3"/>
  <c r="N37" i="3" s="1"/>
  <c r="M36" i="3"/>
  <c r="L36" i="3"/>
  <c r="K36" i="3"/>
  <c r="J36" i="3"/>
  <c r="I36" i="3"/>
  <c r="I31" i="3"/>
  <c r="I30" i="3"/>
  <c r="O17" i="3"/>
  <c r="O16" i="3"/>
  <c r="O15" i="3"/>
  <c r="O14" i="3"/>
  <c r="O13" i="3"/>
  <c r="K20" i="3"/>
  <c r="P23" i="3"/>
  <c r="M18" i="3"/>
  <c r="P17" i="3"/>
  <c r="P16" i="3"/>
  <c r="P15" i="3"/>
  <c r="P14" i="3"/>
  <c r="P13" i="3"/>
  <c r="K216" i="3"/>
  <c r="K215" i="3"/>
  <c r="K214" i="3"/>
  <c r="K213" i="3"/>
  <c r="K212" i="3"/>
  <c r="K210" i="3"/>
  <c r="K209" i="3"/>
  <c r="K208" i="3"/>
  <c r="K207" i="3"/>
  <c r="K205" i="3"/>
  <c r="K204" i="3"/>
  <c r="K203" i="3"/>
  <c r="K201" i="3"/>
  <c r="K200" i="3"/>
  <c r="K199" i="3"/>
  <c r="K198" i="3"/>
  <c r="K197" i="3"/>
  <c r="K195" i="3"/>
  <c r="K194" i="3"/>
  <c r="K193" i="3"/>
  <c r="K192" i="3"/>
  <c r="K190" i="3"/>
  <c r="K189" i="3"/>
  <c r="K188" i="3"/>
  <c r="K187" i="3"/>
  <c r="K185" i="3"/>
  <c r="K184" i="3"/>
  <c r="K183" i="3"/>
  <c r="K182" i="3"/>
  <c r="K180" i="3"/>
  <c r="K179" i="3"/>
  <c r="K178" i="3"/>
  <c r="K177" i="3"/>
  <c r="K175" i="3"/>
  <c r="K174" i="3"/>
  <c r="K172" i="3"/>
  <c r="K171" i="3"/>
  <c r="K170" i="3"/>
  <c r="K169" i="3"/>
  <c r="K168" i="3"/>
  <c r="K167" i="3"/>
  <c r="K166" i="3"/>
  <c r="K165" i="3"/>
  <c r="K164" i="3"/>
  <c r="K162" i="3"/>
  <c r="K161" i="3"/>
  <c r="K160" i="3"/>
  <c r="K159" i="3"/>
  <c r="K158" i="3"/>
  <c r="K157" i="3"/>
  <c r="K156" i="3"/>
  <c r="K155" i="3"/>
  <c r="K154" i="3"/>
  <c r="K152" i="3"/>
  <c r="K151" i="3"/>
  <c r="K150" i="3"/>
  <c r="K149" i="3"/>
  <c r="K148" i="3"/>
  <c r="K147" i="3"/>
  <c r="K145" i="3"/>
  <c r="K144" i="3"/>
  <c r="K143" i="3"/>
  <c r="K142" i="3"/>
  <c r="K141" i="3"/>
  <c r="K140" i="3"/>
  <c r="K139" i="3"/>
  <c r="K138" i="3"/>
  <c r="K137" i="3"/>
  <c r="K136" i="3"/>
  <c r="K135" i="3"/>
  <c r="K133" i="3"/>
  <c r="K132" i="3"/>
  <c r="K131" i="3"/>
  <c r="K130" i="3"/>
  <c r="K129" i="3"/>
  <c r="K128" i="3"/>
  <c r="K127" i="3"/>
  <c r="K126" i="3"/>
  <c r="K125" i="3"/>
  <c r="K124" i="3"/>
  <c r="K123" i="3"/>
  <c r="E92" i="3"/>
  <c r="B169" i="5" l="1"/>
  <c r="B150" i="5"/>
  <c r="B223" i="5"/>
  <c r="B61" i="5"/>
  <c r="B99" i="5"/>
  <c r="B167" i="5"/>
  <c r="B170" i="5"/>
  <c r="B168" i="5"/>
  <c r="B186" i="5"/>
  <c r="B41" i="5"/>
  <c r="B115" i="5"/>
  <c r="B188" i="5"/>
  <c r="B161" i="5"/>
  <c r="B166" i="5"/>
  <c r="B60" i="5"/>
  <c r="B42" i="5"/>
  <c r="B165" i="5"/>
  <c r="B164" i="5"/>
  <c r="B100" i="5"/>
  <c r="B187" i="5"/>
  <c r="B185" i="5"/>
  <c r="B45" i="5"/>
  <c r="B139" i="5"/>
  <c r="B140" i="5"/>
  <c r="B212" i="5"/>
  <c r="B112" i="5"/>
  <c r="B44" i="5"/>
  <c r="B137" i="5"/>
  <c r="B135" i="5"/>
  <c r="B216" i="5"/>
  <c r="B46" i="5"/>
  <c r="B113" i="5"/>
  <c r="B48" i="5"/>
  <c r="B148" i="5"/>
  <c r="B152" i="5"/>
  <c r="B147" i="5"/>
  <c r="B151" i="5"/>
  <c r="B136" i="5"/>
  <c r="B101" i="5"/>
  <c r="B22" i="5"/>
  <c r="B218" i="5"/>
  <c r="B219" i="5"/>
  <c r="B201" i="5"/>
  <c r="B102" i="5"/>
  <c r="B199" i="5"/>
  <c r="B202" i="5"/>
  <c r="B195" i="5"/>
  <c r="B192" i="5"/>
  <c r="B194" i="5"/>
  <c r="B193" i="5"/>
  <c r="B191" i="5"/>
  <c r="B190" i="5"/>
  <c r="B189" i="5"/>
  <c r="B116" i="5"/>
  <c r="B233" i="5"/>
  <c r="F68" i="12"/>
  <c r="B142" i="5"/>
  <c r="B144" i="5"/>
  <c r="B34" i="5"/>
  <c r="B35" i="5"/>
  <c r="B36" i="5"/>
  <c r="B37" i="5"/>
  <c r="B38" i="5"/>
  <c r="B174" i="5"/>
  <c r="B175" i="5"/>
  <c r="B176" i="5"/>
  <c r="B179" i="5"/>
  <c r="B177" i="5"/>
  <c r="B178" i="5"/>
  <c r="B180" i="5"/>
  <c r="B95" i="5"/>
  <c r="B96" i="5"/>
  <c r="B97" i="5"/>
  <c r="B94" i="5"/>
  <c r="F56" i="12"/>
  <c r="B55" i="5"/>
  <c r="B56" i="5"/>
  <c r="B59" i="5"/>
  <c r="B57" i="5"/>
  <c r="B58" i="5"/>
  <c r="B52" i="5"/>
  <c r="B53" i="5"/>
  <c r="B54" i="5"/>
  <c r="B108" i="5"/>
  <c r="B105" i="5"/>
  <c r="B107" i="5"/>
  <c r="B49" i="5"/>
  <c r="B50" i="5"/>
  <c r="B51" i="5"/>
  <c r="B181" i="5"/>
  <c r="B182" i="5"/>
  <c r="B183" i="5"/>
  <c r="B125" i="5"/>
  <c r="B126" i="5"/>
  <c r="F52" i="12"/>
  <c r="F62" i="12"/>
  <c r="F92" i="12"/>
  <c r="B85" i="5"/>
  <c r="B86" i="5"/>
  <c r="B121" i="5"/>
  <c r="B122" i="5"/>
  <c r="B123" i="5"/>
  <c r="B124" i="5"/>
  <c r="B131" i="5"/>
  <c r="B133" i="5"/>
  <c r="F80" i="12"/>
  <c r="B237" i="5"/>
  <c r="B238" i="5"/>
  <c r="B241" i="5"/>
  <c r="B242" i="5"/>
  <c r="B239" i="5"/>
  <c r="B240" i="5"/>
  <c r="B236" i="5"/>
  <c r="B249" i="5"/>
  <c r="B248" i="5"/>
  <c r="B68" i="5"/>
  <c r="B67" i="5"/>
  <c r="B69" i="5"/>
  <c r="B70" i="5"/>
  <c r="F87" i="12"/>
  <c r="G87" i="12" s="1"/>
  <c r="B213" i="5" s="1"/>
  <c r="B7" i="5"/>
  <c r="B71" i="5"/>
  <c r="B72" i="5"/>
  <c r="B73" i="5"/>
  <c r="B74" i="5"/>
  <c r="B75" i="5"/>
  <c r="B154" i="5"/>
  <c r="B155" i="5"/>
  <c r="B156" i="5"/>
  <c r="B153" i="5"/>
  <c r="B205" i="5"/>
  <c r="B206" i="5"/>
  <c r="B207" i="5"/>
  <c r="B208" i="5"/>
  <c r="B243" i="5"/>
  <c r="B244" i="5"/>
  <c r="B245" i="5"/>
  <c r="B246" i="5"/>
  <c r="B127" i="5"/>
  <c r="B128" i="5"/>
  <c r="B29" i="5"/>
  <c r="B27" i="5"/>
  <c r="B30" i="5"/>
  <c r="B28" i="5"/>
  <c r="B31" i="5"/>
  <c r="F74" i="12"/>
  <c r="B203" i="5"/>
  <c r="B204" i="5"/>
  <c r="B209" i="5"/>
  <c r="B210" i="5"/>
  <c r="B229" i="5"/>
  <c r="B228" i="5"/>
  <c r="B9" i="5"/>
  <c r="B78" i="5"/>
  <c r="B79" i="5"/>
  <c r="B83" i="5"/>
  <c r="B80" i="5"/>
  <c r="B81" i="5"/>
  <c r="B84" i="5"/>
  <c r="B82" i="5"/>
  <c r="B25" i="5"/>
  <c r="B24" i="5"/>
  <c r="B5" i="5"/>
  <c r="B4" i="5"/>
  <c r="K206" i="3"/>
  <c r="E92" i="12"/>
  <c r="F107" i="3" a="1"/>
  <c r="F107" i="3" s="1"/>
  <c r="D8" i="3" a="1"/>
  <c r="D8" i="3" s="1"/>
  <c r="O37" i="3"/>
  <c r="F30" i="12"/>
  <c r="K21" i="3"/>
  <c r="K37" i="3"/>
  <c r="I37" i="3"/>
  <c r="P18" i="3"/>
  <c r="P19" i="3"/>
  <c r="E22" i="3"/>
  <c r="E22" i="12" s="1"/>
  <c r="G22" i="12" s="1"/>
  <c r="B18" i="5" s="1"/>
  <c r="E52" i="3"/>
  <c r="E52" i="12" s="1"/>
  <c r="E56" i="3"/>
  <c r="E56" i="12" s="1"/>
  <c r="E68" i="3"/>
  <c r="E68" i="12" s="1"/>
  <c r="E62" i="3"/>
  <c r="E62" i="12" s="1"/>
  <c r="G92" i="12" l="1"/>
  <c r="B225" i="5" s="1"/>
  <c r="G52" i="12"/>
  <c r="B109" i="5" s="1"/>
  <c r="G68" i="12"/>
  <c r="B145" i="5" s="1"/>
  <c r="G62" i="12"/>
  <c r="B129" i="5" s="1"/>
  <c r="G56" i="12"/>
  <c r="B117" i="5" s="1"/>
  <c r="K186" i="3"/>
  <c r="K181" i="3"/>
  <c r="K176" i="3"/>
  <c r="K173" i="3"/>
  <c r="K146" i="3"/>
  <c r="P20" i="3"/>
  <c r="C88" i="3"/>
  <c r="K134" i="3"/>
  <c r="H12" i="8"/>
  <c r="H8" i="8"/>
  <c r="F41" i="12" l="1"/>
  <c r="K202" i="3"/>
  <c r="P22" i="3"/>
  <c r="P21" i="3"/>
  <c r="E31" i="3" l="1"/>
  <c r="E31" i="12" s="1"/>
  <c r="G31" i="12" s="1"/>
  <c r="B33" i="5" s="1"/>
  <c r="D107" i="3" l="1"/>
  <c r="A107" i="3"/>
  <c r="C107" i="3" l="1"/>
  <c r="B107" i="3"/>
  <c r="B42" i="3"/>
  <c r="C42" i="3"/>
  <c r="D42" i="3"/>
  <c r="E98" i="12" l="1"/>
  <c r="G98" i="12" s="1"/>
  <c r="B234" i="5" s="1"/>
  <c r="E107" i="3"/>
  <c r="E105" i="3" s="1"/>
  <c r="B41" i="3"/>
  <c r="E42" i="3"/>
  <c r="K211" i="3" l="1"/>
  <c r="F41" i="3"/>
  <c r="E42" i="12"/>
  <c r="G42" i="12" s="1"/>
  <c r="B77" i="5" s="1"/>
  <c r="K217" i="3"/>
  <c r="C41" i="3"/>
  <c r="B88" i="3" l="1"/>
  <c r="G88" i="3"/>
  <c r="F42" i="3" l="1"/>
  <c r="E41" i="3" s="1"/>
  <c r="E41" i="12" s="1"/>
  <c r="G41" i="12" s="1"/>
  <c r="B76" i="5" s="1"/>
  <c r="E80" i="3"/>
  <c r="E80" i="12" s="1"/>
  <c r="G80" i="12" s="1"/>
  <c r="B197" i="5" s="1"/>
  <c r="E74" i="3"/>
  <c r="E74" i="12" s="1"/>
  <c r="G74" i="12" s="1"/>
  <c r="B172" i="5" s="1"/>
  <c r="B31" i="3"/>
  <c r="K196" i="3" l="1"/>
  <c r="K191" i="3"/>
  <c r="K163" i="3"/>
  <c r="D31" i="3"/>
  <c r="C31" i="3"/>
  <c r="G42" i="3" l="1"/>
  <c r="F31" i="3"/>
  <c r="E30" i="3" s="1"/>
  <c r="E30" i="12" s="1"/>
  <c r="G30" i="12" s="1"/>
  <c r="B32" i="5" s="1"/>
  <c r="K153" i="3" l="1"/>
  <c r="E106" i="3"/>
  <c r="B9" i="3" l="1"/>
  <c r="F106" i="3"/>
  <c r="K218" i="3"/>
  <c r="D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<sst xmlns="http://schemas.openxmlformats.org/spreadsheetml/2006/main" count="785" uniqueCount="449">
  <si>
    <t>H</t>
  </si>
  <si>
    <t>R</t>
  </si>
  <si>
    <t>Individual's name:</t>
  </si>
  <si>
    <t>Authorization type:</t>
  </si>
  <si>
    <t>Clinician &amp; Credentials:</t>
  </si>
  <si>
    <t>Date of current plan:</t>
  </si>
  <si>
    <t>Clinician contact:</t>
  </si>
  <si>
    <t>Authorization start date:</t>
  </si>
  <si>
    <t>Date of review:</t>
  </si>
  <si>
    <t>CSB:</t>
  </si>
  <si>
    <t xml:space="preserve">Support Coordinator: </t>
  </si>
  <si>
    <t>Region:</t>
  </si>
  <si>
    <t>Date of review w/ clinician:</t>
  </si>
  <si>
    <t>TC Provider:</t>
  </si>
  <si>
    <t>DBHDS Reviewer:</t>
  </si>
  <si>
    <t>BSPARI completion status:</t>
  </si>
  <si>
    <t>Total Score:</t>
  </si>
  <si>
    <t>Percentage:</t>
  </si>
  <si>
    <t>Required BSP content area &amp; minimum elements</t>
  </si>
  <si>
    <t>√  if present, X if element absent or inadequate</t>
  </si>
  <si>
    <t>Reviewer's Notes</t>
  </si>
  <si>
    <t>Demographics</t>
  </si>
  <si>
    <t xml:space="preserve">OSVT cross check: Step 1 transfer answers from OSVT to OSVT column. Step 2 place an √ or X in BSPARI Reviewer boxes based on BSPARI, if disagree with recommendation, note why.  </t>
  </si>
  <si>
    <t>Individual’s name</t>
  </si>
  <si>
    <t>OSVT 9b</t>
  </si>
  <si>
    <t>OSVT</t>
  </si>
  <si>
    <t>BSPARI Reviewer</t>
  </si>
  <si>
    <t>DOB (or age)</t>
  </si>
  <si>
    <t>An onsite assessment was completed or is in progress?</t>
  </si>
  <si>
    <t>Gender identification</t>
  </si>
  <si>
    <t>A behavior plan is available or is being developed?</t>
  </si>
  <si>
    <t>Medical/behavioral health diagnostic information</t>
  </si>
  <si>
    <t>Caregivers are trained or a plan for training is in progress?</t>
  </si>
  <si>
    <t>Current living situation &amp; location where BSP is being implemented</t>
  </si>
  <si>
    <t>Presence of data collection/analysis to improve supports?</t>
  </si>
  <si>
    <t>Medicaid ID</t>
  </si>
  <si>
    <t>Changes were made to the behavioral Plan as needed?</t>
  </si>
  <si>
    <t>Medications (if known)</t>
  </si>
  <si>
    <t>Date of OSVT</t>
  </si>
  <si>
    <t>Match</t>
  </si>
  <si>
    <t>Legal status (e.g., authority to consent to plan)</t>
  </si>
  <si>
    <t>OSVT scorer</t>
  </si>
  <si>
    <t>Total</t>
  </si>
  <si>
    <t>Date of initial plan and revisions (and nature of revisions)</t>
  </si>
  <si>
    <t>CSB</t>
  </si>
  <si>
    <t>IRR</t>
  </si>
  <si>
    <t>Authoring clinician’s name/credentials/contact information</t>
  </si>
  <si>
    <t>Region</t>
  </si>
  <si>
    <t>Based on BSP and other documentation review, is the OSVT scored correctly? (check one)</t>
  </si>
  <si>
    <t>Yes</t>
  </si>
  <si>
    <t xml:space="preserve">Points for BSP content area: </t>
  </si>
  <si>
    <t>Residence</t>
  </si>
  <si>
    <t>No</t>
  </si>
  <si>
    <t>History and Rationale</t>
  </si>
  <si>
    <t>SA Staff</t>
  </si>
  <si>
    <t>OSVT absent or #9 wrong</t>
  </si>
  <si>
    <t>Current and/or relevant historical info about this person and their life</t>
  </si>
  <si>
    <t xml:space="preserve">The reason, rationale for BSP/necessity for intervention </t>
  </si>
  <si>
    <t>Dangerous behavior: topographies, intensities, risks and/or negative outcomes</t>
  </si>
  <si>
    <t>Risk and benefits related to prescribed behavioral programming</t>
  </si>
  <si>
    <t>Known history of previous services and impact on behavior</t>
  </si>
  <si>
    <t>Trauma history</t>
  </si>
  <si>
    <t>LHRC Crosscheck: If rows 30 or 31 highlight in RED, please provide note on decision and action step, if applicable.</t>
  </si>
  <si>
    <t>Person centered information</t>
  </si>
  <si>
    <t>Individual’s communication modality</t>
  </si>
  <si>
    <t xml:space="preserve">Reviewer notes on LHRC crosscheck: </t>
  </si>
  <si>
    <t>Routines/current schedule</t>
  </si>
  <si>
    <t>Individual and guardian’s participation</t>
  </si>
  <si>
    <t>CI 7.19</t>
  </si>
  <si>
    <t>FBA</t>
  </si>
  <si>
    <t>BSP</t>
  </si>
  <si>
    <t>Training Record</t>
  </si>
  <si>
    <t>Data Review and Plan Revision</t>
  </si>
  <si>
    <t>What activities are enjoyed and sought by the individual</t>
  </si>
  <si>
    <t>70-73</t>
  </si>
  <si>
    <t>76-79</t>
  </si>
  <si>
    <t>Preference assessment information/results</t>
  </si>
  <si>
    <t>Individual’s strengths and positive contributions</t>
  </si>
  <si>
    <t>Particular aversions/dislikes</t>
  </si>
  <si>
    <t>Who in the individual’s life is especially preferred</t>
  </si>
  <si>
    <t>Reviewer:</t>
  </si>
  <si>
    <t>Other cultural/heritage considerations (if known)</t>
  </si>
  <si>
    <t xml:space="preserve">The FBA methods include descriptive assessment and/or functional analysis </t>
  </si>
  <si>
    <t>The FBA methods used are described</t>
  </si>
  <si>
    <t xml:space="preserve">FBA conducted in location where services are occurring </t>
  </si>
  <si>
    <t>Setting events/motivating operations</t>
  </si>
  <si>
    <t>Antecedents</t>
  </si>
  <si>
    <t>Consequences</t>
  </si>
  <si>
    <t>Data results and/or graphical displays</t>
  </si>
  <si>
    <t>FBA is current (since most recent shared planning mtg or statement of recent validity of fx)</t>
  </si>
  <si>
    <t>Non-operant conditions that influence (if applicable)</t>
  </si>
  <si>
    <t>Hypothesized functions</t>
  </si>
  <si>
    <t>Hypothesized functions listed</t>
  </si>
  <si>
    <t>Functions match to accepted operant functions</t>
  </si>
  <si>
    <t>Behaviors targeted for decrease</t>
  </si>
  <si>
    <t>Lists each behavior targeted for decrease</t>
  </si>
  <si>
    <t>Operational definition</t>
  </si>
  <si>
    <t>Method of measurement</t>
  </si>
  <si>
    <t>Inclusion in definition of examples and/or non-examples</t>
  </si>
  <si>
    <t>Behaviors targeted for increase</t>
  </si>
  <si>
    <t>Lists each behavior targeted for increase</t>
  </si>
  <si>
    <t>Antecedent interventions</t>
  </si>
  <si>
    <t>Tactics promote environment in which FERB (and/or desirable behavior) acquisition will occur</t>
  </si>
  <si>
    <t>Tactics that address setting events and/or MOs</t>
  </si>
  <si>
    <t>Tactics/de-escalation strategies that address immediate antecedents and/or precursors</t>
  </si>
  <si>
    <t>Strategies that describe stimuli that should or should not be present</t>
  </si>
  <si>
    <t>Consequence interventions</t>
  </si>
  <si>
    <t>Tactics incorporate a function-based treatment approach for challenging behavior</t>
  </si>
  <si>
    <t>Tactics use the least-restrictive approach for challenging behavior</t>
  </si>
  <si>
    <t>Tactics minimize reinforcement for challenging behavior(s)</t>
  </si>
  <si>
    <t>Inclusion of preferences/reinforcers, schedule of Sr+/-, and/or expectations for learning environment/materials/teaching conditions to increase desired bx</t>
  </si>
  <si>
    <t>Safety &amp; Crisis Guidelines</t>
  </si>
  <si>
    <t>Safety gear outlined</t>
  </si>
  <si>
    <t>Crisis protocol or where to obtain the protocol</t>
  </si>
  <si>
    <t>Describes supports needed to ensure safety of person and others</t>
  </si>
  <si>
    <t>If restraint or time out is included, notes debriefing procedures</t>
  </si>
  <si>
    <t>If restraint or time out is included, notes criteria for release or refers to provider P&amp;P</t>
  </si>
  <si>
    <t>Plan for training</t>
  </si>
  <si>
    <t>Outlines a plan for training staff, family, or other supporters that notes clinician obtaining and reviewing data</t>
  </si>
  <si>
    <t>Plan incorporates a BST approach</t>
  </si>
  <si>
    <t>Training record (or plan for training based on auth type) is available in WaMS related to recent review period</t>
  </si>
  <si>
    <t>Appropriate signatures</t>
  </si>
  <si>
    <t xml:space="preserve">Plan is signed by individual or legal guardian </t>
  </si>
  <si>
    <t>Signature for consent includes date</t>
  </si>
  <si>
    <t>Contact information for guardian or individual is present</t>
  </si>
  <si>
    <t>If a restrictive component is included, updated consent is included and coincides with when restriction began</t>
  </si>
  <si>
    <t>Graphical displays &amp; analysis</t>
  </si>
  <si>
    <t>Visual display (e.g. graphs) for each behavior targeted in the BSP, to include behaviors for decrease and increase</t>
  </si>
  <si>
    <t>Summary statement present for each graph</t>
  </si>
  <si>
    <t>Graphs have indicators that demonstrate decision making and/or analysis is occurring (based on bx trends and/or revision dates)</t>
  </si>
  <si>
    <t>Graphs represent entire necessary review period (if any data absent, indication as to reason why is included)</t>
  </si>
  <si>
    <t>Graphs demonstrate that data review is occurring monthly if restraint or time out is included</t>
  </si>
  <si>
    <t>Percentage</t>
  </si>
  <si>
    <t>TOTAL</t>
  </si>
  <si>
    <t>BSP content area and minimum required elements</t>
  </si>
  <si>
    <t>Resources</t>
  </si>
  <si>
    <t>Therapeutic consultation service.  12VAC30-122-550. (2021). https://law.lis.virginia.gov/admincode/title12/agency30/chapter122/section550/</t>
  </si>
  <si>
    <r>
      <t xml:space="preserve">Quigley, S.P., Ross, R.K., Field, S., &amp; Conway, A.A. (2018).  Toward an understanding of the essential components of behavior analytic service plans. </t>
    </r>
    <r>
      <rPr>
        <i/>
        <sz val="11"/>
        <rFont val="Times New Roman"/>
        <family val="1"/>
      </rPr>
      <t xml:space="preserve">Behavior Analysis In Practice, 11, </t>
    </r>
    <r>
      <rPr>
        <sz val="11"/>
        <rFont val="Times New Roman"/>
        <family val="1"/>
      </rPr>
      <t>436-444. https://doi.org/10.1007/s40617-018-0255-7</t>
    </r>
  </si>
  <si>
    <t>Virginia Department of Behavioral Health and Developmental Services, Virginia Department of Medical Assistance Services. 2021, May.  Practice Guidelines for Behavior Support Plans.  https://www.townhall.virginia.gov/L/GetFile.cfm?File=C:\TownHall\docroot\</t>
  </si>
  <si>
    <r>
      <t xml:space="preserve">Quigley, S.P., Ross, R.K., Field, S., &amp; Conway, A.A. (2018).  Toward an understanding of the essential components of behavior analytic service plans. </t>
    </r>
    <r>
      <rPr>
        <i/>
        <sz val="11"/>
        <rFont val="Times New Roman"/>
        <family val="1"/>
      </rPr>
      <t>Behavior Analysis In Practice, 11,</t>
    </r>
    <r>
      <rPr>
        <sz val="11"/>
        <rFont val="Times New Roman"/>
        <family val="1"/>
      </rPr>
      <t xml:space="preserve"> 436-444. https://doi.org/10.1007/s40617-018-0255-7</t>
    </r>
  </si>
  <si>
    <t>Leland, W., &amp; Stockwell, A. (2019).  A self-assessment tool for cultivating affirming practices with transgender and gender-nonconforming (TGNC) clients, supervisees, students, and colleagues.  Behavior Analysis in Practice, 12, 816-825</t>
  </si>
  <si>
    <t>Li, A. &amp; Poling, A. (2018). Board certified behavior analysts and psychotropic medications: slipshod training, inconsistent involvement, and reason for hope.  Behavior Analysis in Practice, 11(4), 350-357.</t>
  </si>
  <si>
    <t>Legal status</t>
  </si>
  <si>
    <r>
      <t xml:space="preserve">Horner, R.H., Sugai, G., Todd, A.W., &amp; Lewis-Palmer, T. (2000).  Elements of behavior support plans: a technical brief. </t>
    </r>
    <r>
      <rPr>
        <i/>
        <sz val="11"/>
        <rFont val="Times New Roman"/>
        <family val="1"/>
      </rPr>
      <t>Exceptionality, 8(3)</t>
    </r>
    <r>
      <rPr>
        <sz val="11"/>
        <rFont val="Times New Roman"/>
        <family val="1"/>
      </rPr>
      <t>, 205-215. https://doi.org/10.1207/S15327035EX0803_6</t>
    </r>
  </si>
  <si>
    <t>Dangerous bx: topographies, intensities, risks and/or negative outcomes</t>
  </si>
  <si>
    <t xml:space="preserve">Deochand, N., Eldridge, R., &amp; Peterson, S.M. (2020).  Toward the development of a functional analysis risk assessment decision tool.  Behavior Analysis in Practice, 13(4). 978-990.  </t>
  </si>
  <si>
    <t>Quigley, S.P., Ross, R.K., Field, S., &amp; Conway, A.A. (2018).  Toward an understanding of the essential components of behavior analytic service plans. Behavior Analysis In Practice, 11, 436-444. https://doi.org/10.1007/s40617-018-0255-7</t>
  </si>
  <si>
    <t>Known history of previous services and impact on bx</t>
  </si>
  <si>
    <t>Trauma history (if applicable)</t>
  </si>
  <si>
    <t>Eber, L., Barrett, S., Scheel, N., Flammini, A. &amp; Pohlman, K. (2020). Integrating a trauma-informed approach within a PBIS framework.  Center on PBIS. Retrieved from: https://www.pbis.org/resource/integrating-a-trauma-informed-approach-within-a-pbis-framework</t>
  </si>
  <si>
    <t>Rajaraman, A., Austin, J.L., Gover, H.C., Cammilleri, A.P., Donnelly, D.R., &amp; Hanley, G.P. (2021).  Toward trauma-informed applications of behavior analysis.  Journal of Applied Behavior Analysis, 55(1), 40-61.</t>
  </si>
  <si>
    <t xml:space="preserve">Substance Abuse and Mental Health Services Administration. (2014). SAMHSA’s concept of trauma and guidance for a trauma- informed approach (HHS Publication No. 14-4884). Retrieved from https://store.samhsa.gov/system/files/ sma14- 4884.pdf. </t>
  </si>
  <si>
    <t>Beaulieu, L., Kwak, D., Jimenez-Gomez, C., &amp; Morgan, G. (2024). Implementing culturally responsive and trauma-informed practices with checklists and goal setting. Journal of Applied Behavior Analysis, 57(4), 821-839. https://doi.org/10.1002/jaba.1095</t>
  </si>
  <si>
    <t>Luiselli, J.K., Bird, F.L., Harper, J.M., Ruanne, J., &amp; Weiss, M.J. (2024). Trauma-informed care (TIC) of persons with intellectual and developmental disabilities: A pilot survey</t>
  </si>
  <si>
    <r>
      <t xml:space="preserve">Greer, R.D., &amp; Ross, D.E. (2004). Verbal behavior analysis: a program of research in the induction and expansion of complex verbal behavior.  </t>
    </r>
    <r>
      <rPr>
        <i/>
        <sz val="11"/>
        <rFont val="Times New Roman"/>
        <family val="1"/>
      </rPr>
      <t>Journal of Early and Intensive Behavioral Intervention, 1(2),</t>
    </r>
    <r>
      <rPr>
        <sz val="11"/>
        <rFont val="Times New Roman"/>
        <family val="1"/>
      </rPr>
      <t xml:space="preserve"> 141-165. </t>
    </r>
  </si>
  <si>
    <r>
      <t xml:space="preserve">Durand, M.V., &amp; Carr, E.G. (1992).  An analysis of maintenance following functional communication training. </t>
    </r>
    <r>
      <rPr>
        <i/>
        <sz val="11"/>
        <rFont val="Times New Roman"/>
        <family val="1"/>
      </rPr>
      <t>Journal of Applied Behavior Analysis, 25,</t>
    </r>
    <r>
      <rPr>
        <sz val="11"/>
        <rFont val="Times New Roman"/>
        <family val="1"/>
      </rPr>
      <t xml:space="preserve"> 777-794.</t>
    </r>
  </si>
  <si>
    <r>
      <t xml:space="preserve">Horner, R.H., Sugai, G., Todd, A.W., &amp; Lewis-Palmer, T. (2000).  Elements of behavior support plans: a technical brief. </t>
    </r>
    <r>
      <rPr>
        <i/>
        <sz val="11"/>
        <rFont val="Times New Roman"/>
        <family val="1"/>
      </rPr>
      <t>Exceptionality, 8(3),</t>
    </r>
    <r>
      <rPr>
        <sz val="11"/>
        <rFont val="Times New Roman"/>
        <family val="1"/>
      </rPr>
      <t xml:space="preserve"> 205-215. https://doi.org/10.1207/S15327035EX0803_6</t>
    </r>
  </si>
  <si>
    <t>Positive Environments, Network of Trainers. Essential 10: Essential Components of Behavior Intervention Plans. (2021). Retrieved December 11, 2021 from https://www.pent.ca.gov/bi/essential10/documents/essential10-rubric.pdf</t>
  </si>
  <si>
    <r>
      <t xml:space="preserve">Claes, C., Van Hove, G., Vandevelde, S., van Loon, J., &amp; Schalock, R. (2010).  Person-centered planning: analysis of research and effectiveness. </t>
    </r>
    <r>
      <rPr>
        <i/>
        <sz val="11"/>
        <rFont val="Times New Roman"/>
        <family val="1"/>
      </rPr>
      <t>Intellectual and Developmental Disabilities, 48(6),</t>
    </r>
    <r>
      <rPr>
        <sz val="11"/>
        <rFont val="Times New Roman"/>
        <family val="1"/>
      </rPr>
      <t xml:space="preserve"> 432-453. DOI: 10.1352/1934-9556-48.6.432</t>
    </r>
  </si>
  <si>
    <r>
      <t xml:space="preserve">Heineman, M. (2015).  Positive behavior support for individuals with behavior challenges. </t>
    </r>
    <r>
      <rPr>
        <i/>
        <sz val="11"/>
        <rFont val="Times New Roman"/>
        <family val="1"/>
      </rPr>
      <t>Behavior Analysis in Practice, 8(1),</t>
    </r>
    <r>
      <rPr>
        <sz val="11"/>
        <rFont val="Times New Roman"/>
        <family val="1"/>
      </rPr>
      <t xml:space="preserve"> 101-108. doi: 10.1007/s40617-015-0051-6 </t>
    </r>
  </si>
  <si>
    <r>
      <t xml:space="preserve">Robertson, J., Emerson, E., Hatton, C., Elliott, J., McIntosh, B., Swift, P., et al. (2006). Longitudinal analysis of the impact and cost of personcentered planning for people with intellectual disabilities in England. </t>
    </r>
    <r>
      <rPr>
        <i/>
        <sz val="11"/>
        <rFont val="Times New Roman"/>
        <family val="1"/>
      </rPr>
      <t>American Journal on Mental Retardation, 111(6)</t>
    </r>
    <r>
      <rPr>
        <sz val="11"/>
        <rFont val="Times New Roman"/>
        <family val="1"/>
      </rPr>
      <t>, 400-416.</t>
    </r>
  </si>
  <si>
    <r>
      <t xml:space="preserve">Kennedy, C.H., Long, T., Jolivette, K., Cox, J., Tang, J., &amp; Thompson, T. (2001).  Facilitating general education participation for students with behavior problems by linking positive behavior supports and person-centered planning. </t>
    </r>
    <r>
      <rPr>
        <i/>
        <sz val="11"/>
        <rFont val="Times New Roman"/>
        <family val="1"/>
      </rPr>
      <t>Journal of Emotional and Behavioral Disorders, 9(3),</t>
    </r>
    <r>
      <rPr>
        <sz val="11"/>
        <rFont val="Times New Roman"/>
        <family val="1"/>
      </rPr>
      <t xml:space="preserve"> 161-171.</t>
    </r>
  </si>
  <si>
    <t>Morris, C., Oliveira, J.P., Perrin, J., Frederico, C.A., &amp; Martasian, P.J. (2024). Toward a further understanding of assent. Journal of Applied Behavior Analysis, 57(2), 304-318. https://doi.org/10.1002/jaba.1063</t>
  </si>
  <si>
    <t>Morris, C., Zarcaro, E.A., Perrin, J. and Ellsworth, M.E. (2024), Discrepancies between treatment preference and effectiveness. Behavioral Interventions, 39: e2057. https://doi.org/10.1002/bin.2057</t>
  </si>
  <si>
    <r>
      <t xml:space="preserve">Miner, C., &amp; Bates, P. (1997). The effect of person centered planning activities on the IEP/transition planning process. </t>
    </r>
    <r>
      <rPr>
        <i/>
        <sz val="11"/>
        <rFont val="Times New Roman"/>
        <family val="1"/>
      </rPr>
      <t xml:space="preserve">Education and Training in Developmental Disabilities, 32, </t>
    </r>
    <r>
      <rPr>
        <sz val="11"/>
        <rFont val="Times New Roman"/>
        <family val="1"/>
      </rPr>
      <t>105-112.</t>
    </r>
  </si>
  <si>
    <r>
      <t xml:space="preserve">Claes, C., Van Hove, G., Vandevelde, S., van Loon, J., &amp; Schalock, R. (2010).  Person-centered planning: analysis of research and effectiveness. </t>
    </r>
    <r>
      <rPr>
        <i/>
        <sz val="11"/>
        <rFont val="Times New Roman"/>
        <family val="1"/>
      </rPr>
      <t xml:space="preserve">Intellectual and Developmental Disabilities, 48(6), </t>
    </r>
    <r>
      <rPr>
        <sz val="11"/>
        <rFont val="Times New Roman"/>
        <family val="1"/>
      </rPr>
      <t xml:space="preserve">432-453. </t>
    </r>
  </si>
  <si>
    <t>Smull, M.W. (2000). Listen learn act. Support Development Associates. https://www.sdaus.com/additional-articles</t>
  </si>
  <si>
    <r>
      <t xml:space="preserve">DeLeon, I.G., &amp; Iwata, B.A. (1996).  Evaluation of a multiple stimulus presentation format for assessing reinforcer preferences.  </t>
    </r>
    <r>
      <rPr>
        <i/>
        <sz val="11"/>
        <rFont val="Times New Roman"/>
        <family val="1"/>
      </rPr>
      <t xml:space="preserve">Journal of Applied Behavior Analysis, 29, </t>
    </r>
    <r>
      <rPr>
        <sz val="11"/>
        <rFont val="Times New Roman"/>
        <family val="1"/>
      </rPr>
      <t xml:space="preserve">519-533.  </t>
    </r>
  </si>
  <si>
    <r>
      <t xml:space="preserve">Fisher, W.W. Piazza, C.C., Bowman, L.G., &amp; Amari, A. (1996). Integrating caregiver report with a systematic choice assessment. </t>
    </r>
    <r>
      <rPr>
        <i/>
        <sz val="11"/>
        <rFont val="Times New Roman"/>
        <family val="1"/>
      </rPr>
      <t xml:space="preserve">American Journal on Mental Retardation, 101, </t>
    </r>
    <r>
      <rPr>
        <sz val="11"/>
        <rFont val="Times New Roman"/>
        <family val="1"/>
      </rPr>
      <t>15-25.</t>
    </r>
  </si>
  <si>
    <r>
      <t xml:space="preserve">Fisher, W., Piazza, C.C., Bowman, L.G., Hagopian, L.P., Owens, J.E., &amp; Slevin, I. (1992). A comparison of two approaches for identifying reinforcers for persons with severe and profound disabilities.  </t>
    </r>
    <r>
      <rPr>
        <i/>
        <sz val="11"/>
        <rFont val="Times New Roman"/>
        <family val="1"/>
      </rPr>
      <t>Journal of Applied Behavior Analysis, 25,</t>
    </r>
    <r>
      <rPr>
        <sz val="11"/>
        <rFont val="Times New Roman"/>
        <family val="1"/>
      </rPr>
      <t xml:space="preserve"> 491-498.</t>
    </r>
  </si>
  <si>
    <r>
      <t xml:space="preserve">Graff, R.B., &amp; Karsten, A.M. (2012).  Assessing preferences of individuals with developmental disabilities: a survey of current practices. </t>
    </r>
    <r>
      <rPr>
        <i/>
        <sz val="11"/>
        <rFont val="Times New Roman"/>
        <family val="1"/>
      </rPr>
      <t>Behavior Analysis in Practice, 5(2),</t>
    </r>
    <r>
      <rPr>
        <sz val="11"/>
        <rFont val="Times New Roman"/>
        <family val="1"/>
      </rPr>
      <t xml:space="preserve"> 37-48.</t>
    </r>
  </si>
  <si>
    <r>
      <t xml:space="preserve">Green, C.W., Middleton, S.G., &amp; Reid, D.H. (2000). Embedded evaluation of preferences sampled from person-centered plans for people with profound multiple disabilities. </t>
    </r>
    <r>
      <rPr>
        <i/>
        <sz val="11"/>
        <rFont val="Times New Roman"/>
        <family val="1"/>
      </rPr>
      <t xml:space="preserve"> Journal of Applied Behavior Analysis, 33, </t>
    </r>
    <r>
      <rPr>
        <sz val="11"/>
        <rFont val="Times New Roman"/>
        <family val="1"/>
      </rPr>
      <t>639-642.  10.1901/jaba.2000.33-639</t>
    </r>
  </si>
  <si>
    <r>
      <t>Hagopian, L. P., Rush, K. S., Lewin, A. B., &amp; Long, E. S. (2001). Evaluating the predictive validity of a single stimulus engagement preference assessment.</t>
    </r>
    <r>
      <rPr>
        <i/>
        <sz val="11"/>
        <rFont val="Times New Roman"/>
        <family val="1"/>
      </rPr>
      <t xml:space="preserve"> Journal of Applied Behavior Analysis, 34,</t>
    </r>
    <r>
      <rPr>
        <sz val="11"/>
        <rFont val="Times New Roman"/>
        <family val="1"/>
      </rPr>
      <t xml:space="preserve"> 475-486</t>
    </r>
  </si>
  <si>
    <r>
      <t xml:space="preserve">Pace, G.M., Ivancic, M.T., Edwards, G.L., Iwata, B.A., &amp; Page, T.J. (1985). Assessment of stimulus preference and reinforcer value with profoundly retarted individuals.  </t>
    </r>
    <r>
      <rPr>
        <i/>
        <sz val="11"/>
        <rFont val="Times New Roman"/>
        <family val="1"/>
      </rPr>
      <t xml:space="preserve">Journal of Applied Behavior Analysis, 18, </t>
    </r>
    <r>
      <rPr>
        <sz val="11"/>
        <rFont val="Times New Roman"/>
        <family val="1"/>
      </rPr>
      <t>249-255.  doi: 10.1901/jaba.1985.18-249</t>
    </r>
  </si>
  <si>
    <r>
      <t xml:space="preserve">Roane, H.S., Vollmer, T.R., Ringdahl, J.E., &amp; Marcus, B.A. (1998).  Evaluation of a brief preference assessment.  </t>
    </r>
    <r>
      <rPr>
        <i/>
        <sz val="11"/>
        <rFont val="Times New Roman"/>
        <family val="1"/>
      </rPr>
      <t>Journal of Applied Behavior Analysis, 31(4),</t>
    </r>
    <r>
      <rPr>
        <sz val="11"/>
        <rFont val="Times New Roman"/>
        <family val="1"/>
      </rPr>
      <t xml:space="preserve"> 605-620. 10.1901/jaba.1998.31-605</t>
    </r>
  </si>
  <si>
    <r>
      <t xml:space="preserve">Claes, C., Van Hove, G., Vandevelde, S., van Loon, J., &amp; Schalock, R. (2010).  Person-centered planning: analysis of research and effectiveness. </t>
    </r>
    <r>
      <rPr>
        <i/>
        <sz val="11"/>
        <rFont val="Times New Roman"/>
        <family val="1"/>
      </rPr>
      <t>Intellectual and Developmental Disabilities, 48(6),</t>
    </r>
    <r>
      <rPr>
        <sz val="11"/>
        <rFont val="Times New Roman"/>
        <family val="1"/>
      </rPr>
      <t xml:space="preserve"> 432-453.  DOI: 10.1352/1934-9556-48.6.432</t>
    </r>
  </si>
  <si>
    <r>
      <t xml:space="preserve">Horner, R.H., Sugai, G., Todd, A.W., &amp; Lewis-Palmer, T. (2000).  Elements of behavior support plans: a technical brief. </t>
    </r>
    <r>
      <rPr>
        <i/>
        <sz val="11"/>
        <rFont val="Times New Roman"/>
        <family val="1"/>
      </rPr>
      <t xml:space="preserve">Exceptionality, 8(3), </t>
    </r>
    <r>
      <rPr>
        <sz val="11"/>
        <rFont val="Times New Roman"/>
        <family val="1"/>
      </rPr>
      <t>205-215. https://doi.org/10.1207/S15327035EX0803_6</t>
    </r>
  </si>
  <si>
    <r>
      <t>Robertson, J., Emerson, E., Hatton, C., Elliott, J., McIntosh, B., Swift, P., et al. (2006). Longitudinal analysis of the impact and cost of personcentered planning for people with intellectual disabilities in England. American Journal on Mental Retardation, 111(6),</t>
    </r>
    <r>
      <rPr>
        <i/>
        <sz val="11"/>
        <rFont val="Times New Roman"/>
        <family val="1"/>
      </rPr>
      <t xml:space="preserve"> </t>
    </r>
    <r>
      <rPr>
        <sz val="11"/>
        <rFont val="Times New Roman"/>
        <family val="1"/>
      </rPr>
      <t>400-416.</t>
    </r>
  </si>
  <si>
    <t>Claes, C., Van Hove, G., Vandevelde, S., van Loon, J., &amp; Schalock, R. (2010).  Person-centered planning: analysis of research and effectiveness. Intellectual and Developmental Disabilities, 48(6), 432-453.  DOI: 10.1352/1934-9556-48.6.432</t>
  </si>
  <si>
    <r>
      <t xml:space="preserve">Artesani, J.A., &amp; Mallar, L. (1998). Positive behavior supports in general education settings: combining a person centered planning and functional analysis. </t>
    </r>
    <r>
      <rPr>
        <i/>
        <sz val="11"/>
        <rFont val="Times New Roman"/>
        <family val="1"/>
      </rPr>
      <t xml:space="preserve">Intervention in School and Clinic, 34(1), </t>
    </r>
    <r>
      <rPr>
        <sz val="11"/>
        <rFont val="Times New Roman"/>
        <family val="1"/>
      </rPr>
      <t>33-38.</t>
    </r>
  </si>
  <si>
    <r>
      <t xml:space="preserve">Claes, C., Van Hove, G., Vandevelde, S., van Loon, J., &amp; Schalock, R. (2010).  Person-centered planning: analysis of research and effectiveness. </t>
    </r>
    <r>
      <rPr>
        <i/>
        <sz val="11"/>
        <rFont val="Times New Roman"/>
        <family val="1"/>
      </rPr>
      <t>Intellectual and Developmental Disabilities, 48(6),</t>
    </r>
    <r>
      <rPr>
        <sz val="11"/>
        <rFont val="Times New Roman"/>
        <family val="1"/>
      </rPr>
      <t xml:space="preserve"> 432-453. </t>
    </r>
  </si>
  <si>
    <r>
      <t xml:space="preserve">McLaughlin, D.M, &amp; Carr, E.G. (2005). Quality of rapport as a setting event for problem behavior: assessment and intervention.  </t>
    </r>
    <r>
      <rPr>
        <i/>
        <sz val="11"/>
        <rFont val="Times New Roman"/>
        <family val="1"/>
      </rPr>
      <t xml:space="preserve">Journal of Positive Behavior Interventions, 7(2), </t>
    </r>
    <r>
      <rPr>
        <sz val="11"/>
        <rFont val="Times New Roman"/>
        <family val="1"/>
      </rPr>
      <t>68-91. DOI: 10.1177/10983007050070020401</t>
    </r>
  </si>
  <si>
    <r>
      <t xml:space="preserve">Fong, E.H., Catagnus, R.M., Brodhead, M.T., Quigley, S. &amp; Field, S. (2016). Developing the cultural awareness skills of behavior analysts. </t>
    </r>
    <r>
      <rPr>
        <i/>
        <sz val="11"/>
        <rFont val="Times New Roman"/>
        <family val="1"/>
      </rPr>
      <t>Behavior Analysis In Practice, 9</t>
    </r>
    <r>
      <rPr>
        <sz val="11"/>
        <rFont val="Times New Roman"/>
        <family val="1"/>
      </rPr>
      <t>(1), 84-94. doi: 10.1007/s40617-016-0111-6</t>
    </r>
  </si>
  <si>
    <r>
      <rPr>
        <sz val="11"/>
        <color rgb="FF000000"/>
        <rFont val="Times New Roman"/>
        <family val="1"/>
      </rPr>
      <t xml:space="preserve">Fong, E. H., Ficklin, S., &amp; Lee, H. Y. (2017). Increasing cultural understanding and diversity in applied behavior analysis. </t>
    </r>
    <r>
      <rPr>
        <i/>
        <sz val="11"/>
        <color rgb="FF000000"/>
        <rFont val="Times New Roman"/>
        <family val="1"/>
      </rPr>
      <t>Behavior Analysis: Research and Practice, 17</t>
    </r>
    <r>
      <rPr>
        <sz val="11"/>
        <color rgb="FF000000"/>
        <rFont val="Times New Roman"/>
        <family val="1"/>
      </rPr>
      <t>(2), 103–113.  https://doi.org/10.1037/bar0000076</t>
    </r>
  </si>
  <si>
    <r>
      <t xml:space="preserve">Hasnain, R., &amp; Sotnik, P. (2003). Person-centered planning: A gateway to improving vocational rehabilitation services for culturally diverse individuals with disabilities. </t>
    </r>
    <r>
      <rPr>
        <i/>
        <sz val="11"/>
        <rFont val="Times New Roman"/>
        <family val="1"/>
      </rPr>
      <t>Journal of Rehabiltation, 69</t>
    </r>
    <r>
      <rPr>
        <sz val="11"/>
        <rFont val="Times New Roman"/>
        <family val="1"/>
      </rPr>
      <t>, 10–17.</t>
    </r>
  </si>
  <si>
    <r>
      <t>Jimenez-Gomez, C., &amp; Beaulieu, L. (2022).  Cultural responsiveness in applied behavior analysis: research and practice.</t>
    </r>
    <r>
      <rPr>
        <i/>
        <sz val="11"/>
        <rFont val="Times New Roman"/>
        <family val="1"/>
      </rPr>
      <t xml:space="preserve"> Journal of Applied Behavior Analysis, 55</t>
    </r>
    <r>
      <rPr>
        <sz val="11"/>
        <rFont val="Times New Roman"/>
        <family val="1"/>
      </rPr>
      <t>(3), 650-673. doi: 10.1002/jaba.920</t>
    </r>
  </si>
  <si>
    <r>
      <t xml:space="preserve">Hanley, G.P. (2012). Functional assessment of problem behavior: dispelling myths, overcoming implementation obstacles, and developing new lore. </t>
    </r>
    <r>
      <rPr>
        <i/>
        <sz val="11"/>
        <rFont val="Times New Roman"/>
        <family val="1"/>
      </rPr>
      <t>Behavior Analysis in Practice, 5</t>
    </r>
    <r>
      <rPr>
        <sz val="11"/>
        <rFont val="Times New Roman"/>
        <family val="1"/>
      </rPr>
      <t xml:space="preserve">(1), 54-72. </t>
    </r>
  </si>
  <si>
    <r>
      <t xml:space="preserve">Hanley, G.P., Jin, C.S., Vanselow, N.R., &amp; Hanratty, L.A. (2014). Producing meaningful improvements in problem behavior of children with autism via synthesized analyses and treatments. </t>
    </r>
    <r>
      <rPr>
        <i/>
        <sz val="11"/>
        <rFont val="Times New Roman"/>
        <family val="1"/>
      </rPr>
      <t xml:space="preserve">Journal of Applied Behavior Analysis, 47, </t>
    </r>
    <r>
      <rPr>
        <sz val="11"/>
        <rFont val="Times New Roman"/>
        <family val="1"/>
      </rPr>
      <t>16-36.  doi: 10.1002/jaba.10</t>
    </r>
  </si>
  <si>
    <r>
      <t>Iwata, B. A., DeLeon, I. G., &amp; Roscoe, E. M. (2013). Reliability and validity of the Functional Analysis Screening Tool.</t>
    </r>
    <r>
      <rPr>
        <i/>
        <sz val="11"/>
        <rFont val="Times New Roman"/>
        <family val="1"/>
      </rPr>
      <t xml:space="preserve"> Journal of Applied Behavior Analysis, 46,</t>
    </r>
    <r>
      <rPr>
        <sz val="11"/>
        <rFont val="Times New Roman"/>
        <family val="1"/>
      </rPr>
      <t xml:space="preserve"> 271–284.</t>
    </r>
  </si>
  <si>
    <t>Colombo, R.A., Munoz, A., Wallace, M., &amp; Legaspi, D. (2024). Functional analysis and treatment of adult problem behavior: A review.  Behavioral Interventions, 39(2), e1998. https://doi.org/10.1002/bin.1998</t>
  </si>
  <si>
    <r>
      <t xml:space="preserve">Iwata, B.A., Dorsey, M.F., Slifer, K.J., Bauman, K.E., &amp; Richman, G.S. (1994a). Toward a functional analysis of self-injury.  </t>
    </r>
    <r>
      <rPr>
        <i/>
        <sz val="11"/>
        <rFont val="Times New Roman"/>
        <family val="1"/>
      </rPr>
      <t>Journal of Applied Behavior Analysis, 27,</t>
    </r>
    <r>
      <rPr>
        <sz val="11"/>
        <rFont val="Times New Roman"/>
        <family val="1"/>
      </rPr>
      <t xml:space="preserve"> 197-209. doi.org/10.1901/jaba.1994.27-197</t>
    </r>
  </si>
  <si>
    <r>
      <t xml:space="preserve">Zarcone, J. R., Rodgers, T. A., Iwata, B. A., Rourke, D. A., &amp; Dorsey, M. F. (1991). Reliability analysis of the Motivation Assessment Scale: A failure to replicate. </t>
    </r>
    <r>
      <rPr>
        <i/>
        <sz val="11"/>
        <rFont val="Times New Roman"/>
        <family val="1"/>
      </rPr>
      <t xml:space="preserve">Research in Developmental Disabilities, 12, </t>
    </r>
    <r>
      <rPr>
        <sz val="11"/>
        <rFont val="Times New Roman"/>
        <family val="1"/>
      </rPr>
      <t>349–362.</t>
    </r>
  </si>
  <si>
    <t xml:space="preserve">Cooper, J. O., Heron, T. E., &amp; Heward, W. L. (2020). Functional behavior assessment. In Cooper, J. O., Heron, T. E., &amp; Heward, W. L. (Eds.), Applied Behavior Analysis (pp. 627-653). Hoboken, New Jersey: Pearson. </t>
  </si>
  <si>
    <r>
      <t xml:space="preserve">Laraway, S., Snycerski, S., Michael, J., &amp; Poling, A. (2003).  Motivating operations and terms to describe them: some further refinements.  </t>
    </r>
    <r>
      <rPr>
        <i/>
        <sz val="11"/>
        <rFont val="Times New Roman"/>
        <family val="1"/>
      </rPr>
      <t>Journal of Applied Behavior Analysis, 36,</t>
    </r>
    <r>
      <rPr>
        <sz val="11"/>
        <rFont val="Times New Roman"/>
        <family val="1"/>
      </rPr>
      <t xml:space="preserve"> 407-414. doi: 10.1901/jaba.2003.36-407</t>
    </r>
  </si>
  <si>
    <r>
      <t xml:space="preserve">Michael, J. (2000).  Implications and refinements of the establishing operations concept. </t>
    </r>
    <r>
      <rPr>
        <i/>
        <sz val="11"/>
        <rFont val="Times New Roman"/>
        <family val="1"/>
      </rPr>
      <t xml:space="preserve"> Journal of Applied Behavior Analysis, 33,</t>
    </r>
    <r>
      <rPr>
        <sz val="11"/>
        <rFont val="Times New Roman"/>
        <family val="1"/>
      </rPr>
      <t xml:space="preserve"> 401-410. doi: 10.1901/jaba.2000.33-401</t>
    </r>
  </si>
  <si>
    <r>
      <t xml:space="preserve">Nosik, M.R., &amp; Carr, J.E. (2016).  On the distinction between the motivating operation and setting event concepts.  </t>
    </r>
    <r>
      <rPr>
        <i/>
        <sz val="11"/>
        <rFont val="Times New Roman"/>
        <family val="1"/>
      </rPr>
      <t>The Behavior Analyst, 38,</t>
    </r>
    <r>
      <rPr>
        <sz val="11"/>
        <rFont val="Times New Roman"/>
        <family val="1"/>
      </rPr>
      <t xml:space="preserve"> 219-223. doi: 10.1007/s40614-015-0042-5</t>
    </r>
  </si>
  <si>
    <r>
      <t xml:space="preserve">Langthorne, P. &amp; McGill, P. (2009). A tutorial on the concept of motivating operation and its importance to application. </t>
    </r>
    <r>
      <rPr>
        <i/>
        <u/>
        <sz val="11"/>
        <rFont val="Calibri"/>
        <family val="2"/>
      </rPr>
      <t>Behavior Analysis In Practice 2</t>
    </r>
    <r>
      <rPr>
        <u/>
        <sz val="11"/>
        <rFont val="Calibri"/>
        <family val="2"/>
      </rPr>
      <t>, 22–31. https://doi.org/10.1007/BF03391745</t>
    </r>
  </si>
  <si>
    <r>
      <t xml:space="preserve">O'Reilly, M.F., Lancioni, G.E., King, L., Lally, G., &amp; Dhomhnaill, O.N. (2000).  Using brief assessments to evalutate aberrant behavior maintained by attention. </t>
    </r>
    <r>
      <rPr>
        <i/>
        <sz val="11"/>
        <rFont val="Times New Roman"/>
        <family val="1"/>
      </rPr>
      <t xml:space="preserve"> Journal of Applied Behavior Analysis, 33,</t>
    </r>
    <r>
      <rPr>
        <sz val="11"/>
        <rFont val="Times New Roman"/>
        <family val="1"/>
      </rPr>
      <t xml:space="preserve"> 109-112.  doi: 10.1901/jaba.2000.33-109</t>
    </r>
  </si>
  <si>
    <r>
      <t>Stichter, J.P., Hudson, S., &amp; Sasso, G.M. (2005). The use of structural analysis to identify setting events in applied settings for students with emotional/behavioral disorders.</t>
    </r>
    <r>
      <rPr>
        <i/>
        <sz val="11"/>
        <rFont val="Times New Roman"/>
        <family val="1"/>
      </rPr>
      <t xml:space="preserve"> Behavioral Disorders, 30(4),</t>
    </r>
    <r>
      <rPr>
        <sz val="11"/>
        <rFont val="Times New Roman"/>
        <family val="1"/>
      </rPr>
      <t xml:space="preserve"> 403-420.</t>
    </r>
  </si>
  <si>
    <r>
      <t>Stichter, J. P., &amp; Conroy, M. A. (2005). Using structural analysis in natural settings: A responsive functional assessment strategy.</t>
    </r>
    <r>
      <rPr>
        <i/>
        <sz val="11"/>
        <rFont val="Times New Roman"/>
        <family val="1"/>
      </rPr>
      <t xml:space="preserve"> Journal of Behavioral Education, 14</t>
    </r>
    <r>
      <rPr>
        <sz val="11"/>
        <rFont val="Times New Roman"/>
        <family val="1"/>
      </rPr>
      <t>(1)</t>
    </r>
    <r>
      <rPr>
        <i/>
        <sz val="11"/>
        <rFont val="Times New Roman"/>
        <family val="1"/>
      </rPr>
      <t>,</t>
    </r>
    <r>
      <rPr>
        <sz val="11"/>
        <rFont val="Times New Roman"/>
        <family val="1"/>
      </rPr>
      <t xml:space="preserve"> 19-34.</t>
    </r>
  </si>
  <si>
    <r>
      <t xml:space="preserve">Stichter, J.P., Hudson, S., &amp; Sasso, G.M. (2005). The use of structural analysis to identify setting events in applied settings for students with emotional/behavioral disorders. </t>
    </r>
    <r>
      <rPr>
        <i/>
        <sz val="11"/>
        <rFont val="Times New Roman"/>
        <family val="1"/>
      </rPr>
      <t>Behavioral Disorders, 30</t>
    </r>
    <r>
      <rPr>
        <sz val="11"/>
        <rFont val="Times New Roman"/>
        <family val="1"/>
      </rPr>
      <t xml:space="preserve">(4), 403-420.  </t>
    </r>
  </si>
  <si>
    <r>
      <t xml:space="preserve">Williams, D.E. &amp; Vollmer, T.R. (2015). Essential components of written behavior treatment plans.  </t>
    </r>
    <r>
      <rPr>
        <i/>
        <sz val="11"/>
        <rFont val="Times New Roman"/>
        <family val="1"/>
      </rPr>
      <t xml:space="preserve">Research in Developmental Disabilities, 36, </t>
    </r>
    <r>
      <rPr>
        <sz val="11"/>
        <rFont val="Times New Roman"/>
        <family val="1"/>
      </rPr>
      <t>323-327</t>
    </r>
  </si>
  <si>
    <r>
      <t xml:space="preserve">Chok, J.T. (2019). Creating functional analysis graphs using Microsoft Excel for PCs. </t>
    </r>
    <r>
      <rPr>
        <i/>
        <sz val="11"/>
        <rFont val="Times New Roman"/>
        <family val="1"/>
      </rPr>
      <t>Behavior Analysis in Practice, 12(1),</t>
    </r>
    <r>
      <rPr>
        <sz val="11"/>
        <rFont val="Times New Roman"/>
        <family val="1"/>
      </rPr>
      <t xml:space="preserve"> 265-292. https://doi.org/10.1007/s40617-018-0258-4</t>
    </r>
  </si>
  <si>
    <t xml:space="preserve">Cooper, J. O., Heron, T. E., &amp; Heward, W. L. (2020). Constructing and interpreting graphic displays of behavioral data. In Cooper, J. O., Heron, T. E., &amp; Heward, W. L. (Eds.), Applied Behavior Analysis (pp. 124-154). Hoboken, New Jersey: Pearson. </t>
  </si>
  <si>
    <t>FBA is current (since most recent shared planning mtg or statement of recent validty of fx)</t>
  </si>
  <si>
    <r>
      <t xml:space="preserve">Carr, E. G. (1994). Emerging themes in the functional analysis of problem behavior. </t>
    </r>
    <r>
      <rPr>
        <i/>
        <sz val="11"/>
        <rFont val="Times New Roman"/>
        <family val="1"/>
      </rPr>
      <t>Journal of Applied Behavior Analysis, 27,</t>
    </r>
    <r>
      <rPr>
        <sz val="11"/>
        <rFont val="Times New Roman"/>
        <family val="1"/>
      </rPr>
      <t xml:space="preserve"> 393-399. doi:10.1901/jaba.1994.27-393</t>
    </r>
  </si>
  <si>
    <t>BSPARI Element Brief Training Non-operant Conditions</t>
  </si>
  <si>
    <r>
      <t>Newcomb, E.T., &amp; Hagopian, L.P. (2018). Treatment of severe problem behaviour in children with autism spectrum disorder and intellectual disabilities.</t>
    </r>
    <r>
      <rPr>
        <i/>
        <sz val="11"/>
        <rFont val="Times New Roman"/>
        <family val="1"/>
      </rPr>
      <t xml:space="preserve"> International Review of Psychiatry, 30(1),</t>
    </r>
    <r>
      <rPr>
        <sz val="11"/>
        <rFont val="Times New Roman"/>
        <family val="1"/>
      </rPr>
      <t xml:space="preserve"> 96-109.</t>
    </r>
  </si>
  <si>
    <t>May, M.E., &amp; Kennedy, C.H. (2010).  Health and problem behavior among people with intellectual disabilities.  Behavior Analysis in Practice, 3(2), 4-12.</t>
  </si>
  <si>
    <t xml:space="preserve">Positive Environments, Network of Trainers. Essential 10: Essential Components of Behavior Intervention Plans. (2021). Retrieved December 11, 2021 from https://www.pent.ca.gov/bi/essential10/documents/essential10-rubric.pdf </t>
  </si>
  <si>
    <t xml:space="preserve">Tarbox, J., Najdowksi, A.C., Bergstrom, R., Wilke, A., Bishop, M., Kenzer, A., Dixon, D. (2013). Randomized evaluation of a web-based tool for designing function-based behavioral intervention plans.  Research in Autism Spectrum Disorders, 7, 1509-1517.  </t>
  </si>
  <si>
    <t xml:space="preserve">Cooper, J. O., Heron, T. E., &amp; Heward, W. L. (2020). Functional behavior assessment. In Cooper, J. O., Heron, T. E., &amp; Heward, W. L. (Eds.), Applied Behavior Analysis (pp. 627-653). Hoboken, New Jersey: Pearson. ; </t>
  </si>
  <si>
    <t xml:space="preserve">Cooper, J. O., Heron, T. E., &amp; Heward, W. L. (2020). Selecting and Defining Target Behaviors. In Cooper, J. O., Heron, T. E., &amp; Heward, W. L. (Eds.), Applied Behavior Analysis (pp. 48-71). Hoboken, New Jersey: Pearson. </t>
  </si>
  <si>
    <t>Johnston, J.M., &amp; Pennypacker, H.S. (2009). Part two: Measurement. (pp. 67-124). In J.M. Johnson &amp; H.S. Pennypacker (Eds). Strategies and Tactics of Behavioral Research: Third Edition. New York, New York: Routledge. ; Williams, D.E. &amp; Vollmer, T.R. (2015). Essential components of written behavior treatment plans.  Research in Developmental Disabilities, 36, 323-327</t>
  </si>
  <si>
    <t xml:space="preserve">Cooper, J. O., Heron, T. E., &amp; Heward, W. L. (2020). Selecting and Defining Target Behaviors. In Cooper, J. O., Heron, T. E., &amp; Heward, W. L. (Eds.), Applied Behavior Analysis (pp. 48-71). Hoboken, New Jersey: Pearson.  </t>
  </si>
  <si>
    <t>Johnston, J.M., &amp; Pennypacker, H.S. (2009). Part two: Measurement. (pp. 67-124). In J.M. Johnson &amp; H.S. Pennypacker (Eds). Strategies and Tactics of Behavioral Research: Third Edition. New York, New York: Routledge.</t>
  </si>
  <si>
    <r>
      <t xml:space="preserve">LeBlanc, L.A., Raetz, P.B., Sellers, T.P., &amp; Carr, J.E. (2016). A proposed model for selecting measurement procedures for the assessment and treatment of problem behavior. </t>
    </r>
    <r>
      <rPr>
        <i/>
        <sz val="11"/>
        <rFont val="Times New Roman"/>
        <family val="1"/>
      </rPr>
      <t>Behavior Analysis in Practice, 9,</t>
    </r>
    <r>
      <rPr>
        <sz val="11"/>
        <rFont val="Times New Roman"/>
        <family val="1"/>
      </rPr>
      <t xml:space="preserve"> 77-83.</t>
    </r>
  </si>
  <si>
    <t xml:space="preserve">Cooper, J. O., Heron, T. E., &amp; Heward, W. L. (2020). Measuring Behavior. In Cooper, J. O., Heron, T. E., &amp; Heward, W. L. (Eds.), Applied Behavior Analysis (pp. 73-100). Hoboken, New Jersey: Pearson. </t>
  </si>
  <si>
    <t>BSPARI Element Training Behaviors Targeted for Increase</t>
  </si>
  <si>
    <t xml:space="preserve">Johnston, J.M., &amp; Pennypacker, H.S. (2009). Part two: Measurement. (pp. 67-124). In J.M. Johnson &amp; H.S. Pennypacker (Eds). Strategies and Tactics of Behavioral Research: Third Edition. New York, New York: Routledge.  </t>
  </si>
  <si>
    <t>Tactics promote environment in which FERB acquisition will occur</t>
  </si>
  <si>
    <t>Heineman, M. (2015). Positive behavior support for individuals with behavior challenges. Behavior Analysis in Practice 8(1), 101-108.</t>
  </si>
  <si>
    <r>
      <t xml:space="preserve">McKenna, J.W., Flower, A., Falcomata, T., &amp; Adamson, R.M. (2017). Function based replacement behavior interventions for students with challenging behavior. </t>
    </r>
    <r>
      <rPr>
        <i/>
        <sz val="11"/>
        <rFont val="Times New Roman"/>
        <family val="1"/>
      </rPr>
      <t>Behavioral Interventions, 32,</t>
    </r>
    <r>
      <rPr>
        <sz val="11"/>
        <rFont val="Times New Roman"/>
        <family val="1"/>
      </rPr>
      <t xml:space="preserve"> 379-398. </t>
    </r>
  </si>
  <si>
    <t>Weber, J., Fahmie, T., Walker, S., Lambert, J., Copeland, B., Freetly, T., Zangrillo, A. (2024).  Exploring factors that influence the efficacy of functional communication training.  Journal of Applied Behavior Analysis, 57(3), 709-724. https://doi.org/10.1002/jaba.1078</t>
  </si>
  <si>
    <r>
      <t>Sulzer-Azaroff, B., Hoffman, A.O., Horton, C.B., Bondy, A., &amp; Frost, L. (2009).  The picture exchance communication system (PECS): what do the data say? F</t>
    </r>
    <r>
      <rPr>
        <i/>
        <sz val="11"/>
        <rFont val="Times New Roman"/>
        <family val="1"/>
      </rPr>
      <t xml:space="preserve">ocus on Autism and Other Developmental Disabilities, 24(2), </t>
    </r>
    <r>
      <rPr>
        <sz val="11"/>
        <rFont val="Times New Roman"/>
        <family val="1"/>
      </rPr>
      <t xml:space="preserve">89-103.  DOI:10.1177/1088357609332743 </t>
    </r>
  </si>
  <si>
    <r>
      <t xml:space="preserve">Tiger, J.H., Hanley, G.P., &amp; Bruzek, J. (2008). Functional communication training: a review and practical guide.  </t>
    </r>
    <r>
      <rPr>
        <i/>
        <sz val="11"/>
        <rFont val="Times New Roman"/>
        <family val="1"/>
      </rPr>
      <t xml:space="preserve">Behavior Analysis in Practice, 1(1), </t>
    </r>
    <r>
      <rPr>
        <sz val="11"/>
        <rFont val="Times New Roman"/>
        <family val="1"/>
      </rPr>
      <t xml:space="preserve">16-23 </t>
    </r>
  </si>
  <si>
    <r>
      <t xml:space="preserve">O'Reilly, M., Aguilar, J., Fragale, C., Lang, R., Edrisinha, C., Sigafoos, J., Lancioni, G., &amp; Didden, R. (2012).  Effects of a motivating operation manipulation on the maintenance of mands.  </t>
    </r>
    <r>
      <rPr>
        <i/>
        <sz val="11"/>
        <rFont val="Times New Roman"/>
        <family val="1"/>
      </rPr>
      <t xml:space="preserve">Journal of Applied Behavior Analysis, 45(2), </t>
    </r>
    <r>
      <rPr>
        <sz val="11"/>
        <rFont val="Times New Roman"/>
        <family val="1"/>
      </rPr>
      <t>443-447. doi.org/1</t>
    </r>
  </si>
  <si>
    <r>
      <t xml:space="preserve">Tang, J, Kennedy, C.H., Koppekin, A., &amp; Caruso, M. (2002).  Functional analysis of stereotypical ear covering in a child with autism.  </t>
    </r>
    <r>
      <rPr>
        <i/>
        <sz val="11"/>
        <rFont val="Times New Roman"/>
        <family val="1"/>
      </rPr>
      <t xml:space="preserve">Journal of Applied Behavior Analysis, 35, </t>
    </r>
    <r>
      <rPr>
        <sz val="11"/>
        <rFont val="Times New Roman"/>
        <family val="1"/>
      </rPr>
      <t>95-98.</t>
    </r>
  </si>
  <si>
    <r>
      <t xml:space="preserve">Phillips, C.L, Iannoccone, J.A., Rooker, G.W., &amp; Hagopian, L.P. (2017).  Noncontingent reinforcement for the treatment of severe problem behavior: an analysis of 27 consecutive applications.  </t>
    </r>
    <r>
      <rPr>
        <i/>
        <sz val="11"/>
        <rFont val="Times New Roman"/>
        <family val="1"/>
      </rPr>
      <t>Journal of Applied Behavior Analysis, 50,</t>
    </r>
    <r>
      <rPr>
        <sz val="11"/>
        <rFont val="Times New Roman"/>
        <family val="1"/>
      </rPr>
      <t xml:space="preserve"> 357-376. </t>
    </r>
  </si>
  <si>
    <t>Tactics/de-escalation strategies that address immediate antecendents and/or precursors</t>
  </si>
  <si>
    <r>
      <t xml:space="preserve">Ardoin, S.P., Martens, B.K., &amp; Wolfe, L.A. (1999). Using high-probability instruction sequences with fading to increase student compliance during transitions. </t>
    </r>
    <r>
      <rPr>
        <i/>
        <sz val="11"/>
        <rFont val="Times New Roman"/>
        <family val="1"/>
      </rPr>
      <t>Journal of Applied Behavior Analysis, 32(3),</t>
    </r>
    <r>
      <rPr>
        <sz val="11"/>
        <rFont val="Times New Roman"/>
        <family val="1"/>
      </rPr>
      <t xml:space="preserve"> 339-351. </t>
    </r>
  </si>
  <si>
    <r>
      <t xml:space="preserve">Cengher, M., Budd, A., Farrell, N., &amp; Fienup, D.M. (2018).  A review of prompt fading procedures: implications for effective and efficient skill acquisition.  </t>
    </r>
    <r>
      <rPr>
        <i/>
        <sz val="11"/>
        <rFont val="Times New Roman"/>
        <family val="1"/>
      </rPr>
      <t xml:space="preserve">Journal of Developmental and Physical Disabilities, 30, </t>
    </r>
    <r>
      <rPr>
        <sz val="11"/>
        <rFont val="Times New Roman"/>
        <family val="1"/>
      </rPr>
      <t>155-173.</t>
    </r>
  </si>
  <si>
    <r>
      <t xml:space="preserve">Libby, M.E., Weiss, J.S., Bancroft, S., &amp; Ahearn, W.H. (2008).  A comparison of most-to-least and least-to-most prompting on the acquisition of solitary play skills.  </t>
    </r>
    <r>
      <rPr>
        <i/>
        <sz val="11"/>
        <rFont val="Times New Roman"/>
        <family val="1"/>
      </rPr>
      <t xml:space="preserve">Behavior Analysis In Practice, 1, </t>
    </r>
    <r>
      <rPr>
        <sz val="11"/>
        <rFont val="Times New Roman"/>
        <family val="1"/>
      </rPr>
      <t>37-43.</t>
    </r>
  </si>
  <si>
    <r>
      <t xml:space="preserve">Luiselli, J. K., Dunn, E. K., &amp; Pace, G. M. (2005). Antecedent assessment and intervention to reduce physical restraint (protective holding) of children and adolescents with acquired brain injury. </t>
    </r>
    <r>
      <rPr>
        <i/>
        <sz val="11"/>
        <rFont val="Times New Roman"/>
        <family val="1"/>
      </rPr>
      <t>Behavioral Interventions, 20,</t>
    </r>
    <r>
      <rPr>
        <sz val="11"/>
        <rFont val="Times New Roman"/>
        <family val="1"/>
      </rPr>
      <t xml:space="preserve"> 5-65.</t>
    </r>
  </si>
  <si>
    <r>
      <t xml:space="preserve">Rettig, L.A., Fritz, J.N., Campbell, K.E., Williams, S.D., Smith, L.D., &amp; Dawson, K.W. (2019). Comparison of blocking strategies informed by precursor assessment to decrease pica. </t>
    </r>
    <r>
      <rPr>
        <i/>
        <sz val="11"/>
        <rFont val="Times New Roman"/>
        <family val="1"/>
      </rPr>
      <t>Behavioral Interventions, 34,</t>
    </r>
    <r>
      <rPr>
        <sz val="11"/>
        <rFont val="Times New Roman"/>
        <family val="1"/>
      </rPr>
      <t xml:space="preserve"> 198-215. </t>
    </r>
  </si>
  <si>
    <r>
      <t xml:space="preserve">Adelinis, J. D., &amp; Hagopian, L. P. (1999). The use of symmetrical “do” and “don't” requests to interrupt ongoing activities. </t>
    </r>
    <r>
      <rPr>
        <i/>
        <sz val="11"/>
        <rFont val="Times New Roman"/>
        <family val="1"/>
      </rPr>
      <t xml:space="preserve">Journal of Applied Behavior Analysis, 32, </t>
    </r>
    <r>
      <rPr>
        <sz val="11"/>
        <rFont val="Times New Roman"/>
        <family val="1"/>
      </rPr>
      <t>519-523. doi:10.1901/jaba.1999.32-519</t>
    </r>
  </si>
  <si>
    <r>
      <t xml:space="preserve">Boyle, M.A., Bacon, M.T., Sharp, D.S., Mills, N.D., &amp; Janota, T.A. (2021). Incorporating an activity schedule during schedule thinning in treatment of problem behavior.  </t>
    </r>
    <r>
      <rPr>
        <i/>
        <sz val="11"/>
        <rFont val="Times New Roman"/>
        <family val="1"/>
      </rPr>
      <t>Behavioral Interventions, 36(4),</t>
    </r>
    <r>
      <rPr>
        <sz val="11"/>
        <rFont val="Times New Roman"/>
        <family val="1"/>
      </rPr>
      <t xml:space="preserve"> 1052-1064.</t>
    </r>
  </si>
  <si>
    <r>
      <t xml:space="preserve">Charlop-Christy, M.H., Carpenter, M., Le, L., LeBlanc, L. A., &amp; Kellet, K. (2002).  Using the picture exchange communication system (PECS) with children with autism: an assessment of PECS acquisition, speech, social-communicative behavior, and problem behavior.  </t>
    </r>
    <r>
      <rPr>
        <i/>
        <sz val="11"/>
        <rFont val="Times New Roman"/>
        <family val="1"/>
      </rPr>
      <t xml:space="preserve">Journal of Applied Behavior Analysis, 35(2), </t>
    </r>
    <r>
      <rPr>
        <sz val="11"/>
        <rFont val="Times New Roman"/>
        <family val="1"/>
      </rPr>
      <t>213-231.</t>
    </r>
  </si>
  <si>
    <r>
      <t xml:space="preserve">Jessel, J., Hanley, G.P., &amp; Ghaemmaghami, M. (2016). A translational evaluation of transitions. </t>
    </r>
    <r>
      <rPr>
        <i/>
        <sz val="11"/>
        <rFont val="Times New Roman"/>
        <family val="1"/>
      </rPr>
      <t>Journal of Applied Behavior Analysis, 49(2),</t>
    </r>
    <r>
      <rPr>
        <sz val="11"/>
        <rFont val="Times New Roman"/>
        <family val="1"/>
      </rPr>
      <t xml:space="preserve"> 359-376.</t>
    </r>
  </si>
  <si>
    <r>
      <t>Johnson, R.R. &amp; Miltenberger, R.G. (1994).  The direct and generalized effects of self instructions and picture prompts on vocational task performance.</t>
    </r>
    <r>
      <rPr>
        <i/>
        <sz val="11"/>
        <rFont val="Times New Roman"/>
        <family val="1"/>
      </rPr>
      <t xml:space="preserve"> Behavioral Interventions, 11(1),</t>
    </r>
    <r>
      <rPr>
        <sz val="11"/>
        <rFont val="Times New Roman"/>
        <family val="1"/>
      </rPr>
      <t xml:space="preserve"> 19-34. </t>
    </r>
  </si>
  <si>
    <r>
      <t>Petursdottir, A. L., McComas, J., McMaster, K., &amp; Horner, K. (2007). The effects of scripted peer tutoring and programming common stimuli on social interactions of a student with autism spectrum disorder.</t>
    </r>
    <r>
      <rPr>
        <i/>
        <sz val="11"/>
        <rFont val="Times New Roman"/>
        <family val="1"/>
      </rPr>
      <t xml:space="preserve"> Journal of Applied Behavior Analysis, 40(2), </t>
    </r>
    <r>
      <rPr>
        <sz val="11"/>
        <rFont val="Times New Roman"/>
        <family val="1"/>
      </rPr>
      <t>353-357.</t>
    </r>
  </si>
  <si>
    <r>
      <t xml:space="preserve">Schneider, N., &amp; Goldstein, H. (2010). Using Social Stories and visual schedules to improve socially appropriate behaviors in children with autism. </t>
    </r>
    <r>
      <rPr>
        <i/>
        <sz val="11"/>
        <rFont val="Times New Roman"/>
        <family val="1"/>
      </rPr>
      <t>Journal of Positive Behavior Interventions, 12(3),</t>
    </r>
    <r>
      <rPr>
        <sz val="11"/>
        <rFont val="Times New Roman"/>
        <family val="1"/>
      </rPr>
      <t xml:space="preserve"> 149-160. https://doi.org/10.1177/1098300709334198</t>
    </r>
  </si>
  <si>
    <r>
      <t xml:space="preserve">Sulzer-Azaroff, B., Hoffman, A.O., Horton, C.B., Bondy, A.,, &amp; Frost, L. (2009).  The picture exchance communication system (PECS): what do the data say? </t>
    </r>
    <r>
      <rPr>
        <i/>
        <sz val="11"/>
        <rFont val="Times New Roman"/>
        <family val="1"/>
      </rPr>
      <t>Focus on Autism and Other Developmental Disabilities, 24(2),</t>
    </r>
    <r>
      <rPr>
        <sz val="11"/>
        <rFont val="Times New Roman"/>
        <family val="1"/>
      </rPr>
      <t xml:space="preserve"> 89-103.  DOI:10.1177/1088357609332743</t>
    </r>
  </si>
  <si>
    <r>
      <t xml:space="preserve">Geiger, K.B., Carr, J.E., &amp; LeBlanc, L. (2010). Function-based treatments for escape-maintained problem behavior: a treatment-selection model for practicing behavior analysts.  </t>
    </r>
    <r>
      <rPr>
        <i/>
        <sz val="11"/>
        <rFont val="Times New Roman"/>
        <family val="1"/>
      </rPr>
      <t>Behavior Analysis in Practice, 3(1),</t>
    </r>
    <r>
      <rPr>
        <sz val="11"/>
        <rFont val="Times New Roman"/>
        <family val="1"/>
      </rPr>
      <t xml:space="preserve"> 22-32. </t>
    </r>
  </si>
  <si>
    <r>
      <t xml:space="preserve">Grow, L.L, Carr, J.E., &amp; LeBlanc, L.A. (2009). Treatments for attention maintained problem behavior: empirical support and clinical recommendations.  </t>
    </r>
    <r>
      <rPr>
        <i/>
        <sz val="11"/>
        <rFont val="Times New Roman"/>
        <family val="1"/>
      </rPr>
      <t>Journal of Evidence-Based Practices in Schools, 10(1), 70-92.</t>
    </r>
  </si>
  <si>
    <r>
      <t xml:space="preserve">Hagopian, L.P., Wilson, D.M., &amp; Wilder, D.A. (2001). Assessment and treatment of problem behavior maintained by escape from attention and access to tangibles. </t>
    </r>
    <r>
      <rPr>
        <i/>
        <sz val="11"/>
        <rFont val="Times New Roman"/>
        <family val="1"/>
      </rPr>
      <t xml:space="preserve">Journal of Applied Behavior Analysis, 34, </t>
    </r>
    <r>
      <rPr>
        <sz val="11"/>
        <rFont val="Times New Roman"/>
        <family val="1"/>
      </rPr>
      <t xml:space="preserve">229-232. </t>
    </r>
  </si>
  <si>
    <t>McKenna, J.W., Flower, A., Falcomata, T., &amp; Adamson, R.M. (2017). Function based replacement behavior interventions for students with challenging behavior. Behavioral Interventions, 32, 379-398.</t>
  </si>
  <si>
    <r>
      <t xml:space="preserve">Newcomb, E.T., &amp; Hagopian, L.P. (2018). Treatment of severe problem behaviour in children with autism spectrum disorder and intellectual disabilities. </t>
    </r>
    <r>
      <rPr>
        <i/>
        <sz val="11"/>
        <rFont val="Times New Roman"/>
        <family val="1"/>
      </rPr>
      <t>International Review of Psychiatry, 30(1),</t>
    </r>
    <r>
      <rPr>
        <sz val="11"/>
        <rFont val="Times New Roman"/>
        <family val="1"/>
      </rPr>
      <t xml:space="preserve"> 96-109.</t>
    </r>
  </si>
  <si>
    <r>
      <t xml:space="preserve">Van Houten, R., Axelrod, S., Bailey, J.S., Favell, J.E., Foxx, R.M., Iwata, B.A., &amp; Lovaas, I.O. (1988). The right to effective behavioral treatment. </t>
    </r>
    <r>
      <rPr>
        <i/>
        <sz val="11"/>
        <rFont val="Times New Roman"/>
        <family val="1"/>
      </rPr>
      <t xml:space="preserve">The Behavior Analyst, 11, </t>
    </r>
    <r>
      <rPr>
        <sz val="11"/>
        <rFont val="Times New Roman"/>
        <family val="1"/>
      </rPr>
      <t>111-114.</t>
    </r>
  </si>
  <si>
    <t>Tactics minimize reinforcement for challenging behaviors</t>
  </si>
  <si>
    <t>Anderson, C.M. &amp; Long, E.S. (2002).  Use of a structured descriptive assessment methodology to identify variable affecting problem behavior.  Journal of Applied Behavior Analysis, 35, 137-154.</t>
  </si>
  <si>
    <t xml:space="preserve">Dawson, J.E., Piazza, C.C., Sevin, B.M., Gulotta, C.S., Lerman, D. &amp; Kelley, M.L. (2003).  Use of the high-probability instructional sequence and escape extinction in a child with food refusal.  Journal of Applied Behavior Analysis, 36,  105-108. </t>
  </si>
  <si>
    <t>Iwata, B.A., Pace, G.M., Cowdery, G.E., &amp; Miltenberger, R.G (1994). What makes extinction work: an analysis of procedural form and function. Journal of Applied Behavior Analysis, 27, 131–144. doi: 10.1901/jaba.1994.27-131</t>
  </si>
  <si>
    <t>Skinner, B.F. (1953).  Science and human behavior. New York: MacMillan.</t>
  </si>
  <si>
    <t xml:space="preserve">Williams, C.D. (1959). The elimination of tantrum behavior by extinction procedures.  Journal of Abnormal and Social Psychology, 59, 269. </t>
  </si>
  <si>
    <t>Inclusion of preferences/reinforcers, schedule of Sr+/-, and/or expectations for learning environment/materials/teaching conditions to increase desired behaviors</t>
  </si>
  <si>
    <t>Mace, F.C., Hock, M.L., Lalli, J.S., West, B.J., Belfior, P., Pinter, E., &amp; Brown, D.K. (1988). Behavioral momentum in the treatment of noncompliance.  Journal of Applied Behavior Analysis, 21, 123-141</t>
  </si>
  <si>
    <t xml:space="preserve">McKenna, J.W., Flower, A., Falcomata, T., &amp; Adamson, R.M. (2017). Function based replacement behavior interventions for students with challenging behavior. Behavioral Interventions, 32, 379-398. </t>
  </si>
  <si>
    <t>Rooker, G. W., Jessel, J., Kurtz, P. F., &amp; Hagopian, L. P. (2013). Functional communication training with and without alternative reinforcement and punishment: An analysis of 58 applications. Journal of Applied Behavior Analysis, 46, 708–722.</t>
  </si>
  <si>
    <t>Tiger, J.H., Hanley, G.P., &amp; Bruzek, J. (2008). Functional communication training: a review and practical guide.  Behavior Analysis in Practice, 1(1), 16-23</t>
  </si>
  <si>
    <t>Ssafety gear outlined</t>
  </si>
  <si>
    <r>
      <t xml:space="preserve">Marcus, B. A., Vollmer, T. R., Swanson, V., Roane, H. R., &amp; Ringdahl, J. E. (2001). An experimental analysis of aggression. </t>
    </r>
    <r>
      <rPr>
        <i/>
        <sz val="11"/>
        <rFont val="Times New Roman"/>
        <family val="1"/>
      </rPr>
      <t>Behavior Modification, 25,</t>
    </r>
    <r>
      <rPr>
        <sz val="11"/>
        <rFont val="Times New Roman"/>
        <family val="1"/>
      </rPr>
      <t xml:space="preserve"> 189–213. doi:10.1177/0145445501252002</t>
    </r>
  </si>
  <si>
    <t>Frank-Crawford, M.A., Piersma, D.E., Fernandez, N., Tate, S.A., Bustamante, E.A. (2024). Protective procedures in functional analysis of self-injurious behavior: An updated scoping review.  Journal of Applied Behavior Analysis, 57(4), 840-858. https://doi.org/10.1002/jaba.2906</t>
  </si>
  <si>
    <r>
      <t xml:space="preserve">Wallace, M. D., Iwata, B. A., Zhou, L., &amp; Goff, G. A.(1999). Rapid assessment of the effects of restraint onself-injury and adaptive behavior. </t>
    </r>
    <r>
      <rPr>
        <i/>
        <sz val="11"/>
        <rFont val="Times New Roman"/>
        <family val="1"/>
      </rPr>
      <t>Journal of Applied Behavior Analysis, 32,</t>
    </r>
    <r>
      <rPr>
        <sz val="11"/>
        <rFont val="Times New Roman"/>
        <family val="1"/>
      </rPr>
      <t xml:space="preserve"> 525–528. doi: 10.1901/jaba.1999.32-525</t>
    </r>
  </si>
  <si>
    <r>
      <t xml:space="preserve">Weeden, M., Mahoney, A., &amp; Poling, A. (2010). Self-injurious behavior and functional analysis: Where are the descriptions of participant protections? </t>
    </r>
    <r>
      <rPr>
        <i/>
        <sz val="11"/>
        <rFont val="Times New Roman"/>
        <family val="1"/>
      </rPr>
      <t xml:space="preserve">Research in Developmental Disabilities, 31, </t>
    </r>
    <r>
      <rPr>
        <sz val="11"/>
        <rFont val="Times New Roman"/>
        <family val="1"/>
      </rPr>
      <t>299-303. doi:10.1016/j.ridd.2009.09.016</t>
    </r>
  </si>
  <si>
    <t>Poling, A., Austin, J. L., Peterson, S. M., Mahoney, A., &amp; Weeden, M. (2012). Ethical issues and considerations. Functional assessment for challenging behaviors. In J.L. Matson (Ed.), Functional assessment for challenging behaviors (pp. 213-233). New York:  Springer.</t>
  </si>
  <si>
    <r>
      <t xml:space="preserve">Deochand, N., Elridge, R. R., &amp; Peterson, S. M. (2020). Toward the Development of a Functional Analysis Risk Assessment Decision Tool. </t>
    </r>
    <r>
      <rPr>
        <i/>
        <sz val="11"/>
        <rFont val="Times New Roman"/>
        <family val="1"/>
      </rPr>
      <t>Behavior Analysis in Practice, 13,</t>
    </r>
    <r>
      <rPr>
        <sz val="11"/>
        <rFont val="Times New Roman"/>
        <family val="1"/>
      </rPr>
      <t xml:space="preserve">  978–990. https://doi.org/10.1007/s40617-020-00433-y</t>
    </r>
  </si>
  <si>
    <r>
      <t>Wiskirchen, R. R., Deochand, N., &amp; Peterson, S. M. (2017). Functional analysis: A need for clinical decision support tools to weigh risks and benefits.</t>
    </r>
    <r>
      <rPr>
        <i/>
        <sz val="11"/>
        <rFont val="Times New Roman"/>
        <family val="1"/>
      </rPr>
      <t xml:space="preserve"> Behavior Analysis: Research and Practice, 17,</t>
    </r>
    <r>
      <rPr>
        <sz val="11"/>
        <rFont val="Times New Roman"/>
        <family val="1"/>
      </rPr>
      <t xml:space="preserve"> 325. doi:10.1037/bar0000088</t>
    </r>
  </si>
  <si>
    <t xml:space="preserve">Seclusion, restraint, and time out.  12VAC35-105-830. (2020). https://law.lis.virginia.gov/admincode/title12/agency35/chapter105/section830/ </t>
  </si>
  <si>
    <t>If restraint or time out is included, notes criteria for release or refers to provider policy and procedures</t>
  </si>
  <si>
    <r>
      <t xml:space="preserve">Arco, L. (2008).  Feedback for improving staff training and performance in behavioral treatment programs. </t>
    </r>
    <r>
      <rPr>
        <i/>
        <sz val="11"/>
        <rFont val="Times New Roman"/>
        <family val="1"/>
      </rPr>
      <t>Behavioral Interventions, 23,</t>
    </r>
    <r>
      <rPr>
        <sz val="11"/>
        <rFont val="Times New Roman"/>
        <family val="1"/>
      </rPr>
      <t xml:space="preserve"> 39-64.  </t>
    </r>
  </si>
  <si>
    <t>Hogan, A., Knez, N., &amp; Kahng, S. (2015). Evaluating the use of behavioral skills training to improve school staffs’ implementation of behavior intervention plans. Journal of Behavioral Education, 24, 242–254.</t>
  </si>
  <si>
    <r>
      <t xml:space="preserve">Parsons, M.B., Rollyson, J.H, &amp; Reid, D.H. (2012).  Evidence-based staff training: a guide for practitioners. </t>
    </r>
    <r>
      <rPr>
        <i/>
        <sz val="11"/>
        <rFont val="Times New Roman"/>
        <family val="1"/>
      </rPr>
      <t>Behavior Analysis in Practice, 5(2)</t>
    </r>
    <r>
      <rPr>
        <sz val="11"/>
        <rFont val="Times New Roman"/>
        <family val="1"/>
      </rPr>
      <t xml:space="preserve">, 2-11. </t>
    </r>
  </si>
  <si>
    <t>Rosales, R., Stone, K., &amp; Rehfeldt, R.A. (2009). The effects of behavioral skills training on implementation of the picture exchance communication system. Journal of Applied Behavior Analysis, 42, 541-549.</t>
  </si>
  <si>
    <t>Sarokoff, R. A., &amp; Sturmey, P. (2004). The effects of behavioral skills training on staff implementation of discrete-trial teaching. Journal of Applied Behavior Analysis, 37, 535–538.</t>
  </si>
  <si>
    <t>Seiverling, L., Williams, K., Sturmey, P. &amp; Hart, S. (2012). Effects of behavioral skills training on parental treatment of children's food selectivity. Journal of Applied Behavior Analysis, 45, 197-203.</t>
  </si>
  <si>
    <r>
      <t xml:space="preserve">Williams, D.E. &amp; Vollmer, T.R. (2015). Essential components of written behavior treatment plans. </t>
    </r>
    <r>
      <rPr>
        <i/>
        <sz val="11"/>
        <rFont val="Times New Roman"/>
        <family val="1"/>
      </rPr>
      <t xml:space="preserve"> Research in Developmental Disabilities, 36,</t>
    </r>
    <r>
      <rPr>
        <sz val="11"/>
        <rFont val="Times New Roman"/>
        <family val="1"/>
      </rPr>
      <t xml:space="preserve"> 323-327</t>
    </r>
  </si>
  <si>
    <t>Visual display (e.g. graphs) for each behavior targeted as a benchmark in the Part V</t>
  </si>
  <si>
    <r>
      <t xml:space="preserve">Deochand, N., Costello, M. S., &amp; Fuqua, R. W. (2017). Chart goals for behavior analysis. </t>
    </r>
    <r>
      <rPr>
        <i/>
        <sz val="11"/>
        <rFont val="Times New Roman"/>
        <family val="1"/>
      </rPr>
      <t xml:space="preserve">Behavior Analysis: Research and Practice, 17(1), </t>
    </r>
    <r>
      <rPr>
        <sz val="11"/>
        <rFont val="Times New Roman"/>
        <family val="1"/>
      </rPr>
      <t xml:space="preserve">101-102. </t>
    </r>
  </si>
  <si>
    <r>
      <t xml:space="preserve">Deochand, N., Costello, M.S., &amp; Fuqua, R.W. (2015).  Phase change lines, scale breaks, and trend lines using Excel 2013.  </t>
    </r>
    <r>
      <rPr>
        <i/>
        <sz val="11"/>
        <rFont val="Times New Roman"/>
        <family val="1"/>
      </rPr>
      <t>Journal of Applied Behavior Analysis, 48(2),</t>
    </r>
    <r>
      <rPr>
        <sz val="11"/>
        <rFont val="Times New Roman"/>
        <family val="1"/>
      </rPr>
      <t xml:space="preserve"> 478-493</t>
    </r>
  </si>
  <si>
    <r>
      <t xml:space="preserve">Dixon, M.R., Jackson, J.W., Small, S.L, Horner-King, M.J., Lik, N.M., Garcia, Y. &amp; Rosales, R. (2009).  Creating single-subject design graphs in Microsoft Excel 2007. </t>
    </r>
    <r>
      <rPr>
        <i/>
        <sz val="11"/>
        <rFont val="Times New Roman"/>
        <family val="1"/>
      </rPr>
      <t>Journal of Applied Behavior Analysis, 42(2),</t>
    </r>
    <r>
      <rPr>
        <sz val="11"/>
        <rFont val="Times New Roman"/>
        <family val="1"/>
      </rPr>
      <t xml:space="preserve"> 277-93.</t>
    </r>
  </si>
  <si>
    <r>
      <t xml:space="preserve">Kubina, R. M., Kostewicz, D. E., Brennan, K. M., &amp; King, S. A. (2017).  A critical review of line graphs in behavior analytic journals. </t>
    </r>
    <r>
      <rPr>
        <i/>
        <sz val="11"/>
        <rFont val="Times New Roman"/>
        <family val="1"/>
      </rPr>
      <t xml:space="preserve">Educational Psychology Review, 29(3), </t>
    </r>
    <r>
      <rPr>
        <sz val="11"/>
        <rFont val="Times New Roman"/>
        <family val="1"/>
      </rPr>
      <t>583-598.</t>
    </r>
  </si>
  <si>
    <t>Ruiz, J.A., Sánchez, C.G.G. (2024). Creating plots for single-subject research designs in R. Behavior Analysis In Practice. https://doi.org/10.1007/s40617-024-01032-x</t>
  </si>
  <si>
    <t>Key: Red = X on BSPARI or Revision, Pink: X on BSPARI Check on Revision, Red Bold: X on both.</t>
  </si>
  <si>
    <t>Required BSP content area</t>
  </si>
  <si>
    <t>Required minimum elements</t>
  </si>
  <si>
    <t>Scoring criteria (unless otherwise indicated, an X constitutes absence of what is listed as criteria for a √)</t>
  </si>
  <si>
    <t>BSPARI</t>
  </si>
  <si>
    <t>Revision</t>
  </si>
  <si>
    <t>Update</t>
  </si>
  <si>
    <t>√ = Individual's first name (or preferred name) and last name are included</t>
  </si>
  <si>
    <t>√ = Individual's DOB and/or age are included</t>
  </si>
  <si>
    <t>√ = Gender identification is noted via pronouns or specifically stated.</t>
  </si>
  <si>
    <t>√ = One or more medical/behavioral health diagnosis is included.</t>
  </si>
  <si>
    <t>√ = The individual's home is named, described, or address provided.  If the BSP is being implemented in a place that is not the individual's home, documentation includes a name, description, or address of that location or locations.</t>
  </si>
  <si>
    <t>√ = The individual's Medicaid ID number is included</t>
  </si>
  <si>
    <t>√ = Medications are included in and/or information is provided regarding where this information can be found (e.g., MAR).</t>
  </si>
  <si>
    <t xml:space="preserve">√ = Information is provided regarding who has legal authority to consent to the plan.  This may be the person receiving services or another individual such as a guardian. </t>
  </si>
  <si>
    <t xml:space="preserve">√ = The first date of the behavior support plan or assessment is listed; if applicable, dates of revisions are listed and information is provided in the BSP about the revision(s).  Revision information may also be garnered from graphical displays. </t>
  </si>
  <si>
    <t>√ = The name of the clinician overseeing the plan is listed, their credential(s) is listed, and contact information (e.g. phone, fax, email, physical address, and/or website with contact information) is provided.</t>
  </si>
  <si>
    <t>√ = Current and/or historical information about the person and their life is provided</t>
  </si>
  <si>
    <t>√ = The reason, rationale, necessity for behavioral intervention is listed</t>
  </si>
  <si>
    <t>√ = The topography, intensity, risks associated with/and or negative outcomes is provided for at least one challenging behavior in the plan</t>
  </si>
  <si>
    <t>√ = A risk benefit statement, risk benefit analysis, and/or signed attestation that risks/benefits have been reviewed with the person who is consenting to the plan is listed</t>
  </si>
  <si>
    <t>√ = Information on previous service(s) relevant to behavior is included, along with impact on behavior or outcome of service(s).  If not provided, "unknown" or other similar indication is provided about this history</t>
  </si>
  <si>
    <t>√ = Includes description(s) of an event, series of events, or set of circumstances experienced by the individual that is physically or emotionally harmful or life threatening.  Or, trauma history/considerations are noted as "unknown", "not applicable" or other similar indication is provided that indicates this information is not available or relevant to this person.</t>
  </si>
  <si>
    <t>√ = Includes information about how the person communicates with others</t>
  </si>
  <si>
    <t xml:space="preserve">√ = Includes information on the person's schedule and/or routines </t>
  </si>
  <si>
    <t>√ = Includes information about how the individual (and guardian, if guardian is required to consent to plan), participated in assessment and/or plan development</t>
  </si>
  <si>
    <t>√ = Includes information about stimuli that are known to be or hypothesized to be preferred/enjoyed by the individual (e.g. stimuli that may function as reinforcement). May not necessarily include the specific methods used (e.g. preference assessment) to determine these stimuli.</t>
  </si>
  <si>
    <t>√ = Includes information about both the type and results of preference assessment(s) conducted to determine what may function as reinforcement for the individual</t>
  </si>
  <si>
    <t xml:space="preserve">√ = Includes information about what the person is good at, and/or behaviors the person engages in that are valued by others. </t>
  </si>
  <si>
    <t>√ = Includes information about what the person does not like or may not like/find to be aversive, unpleasant, noxious</t>
  </si>
  <si>
    <t>√ = Notes who in the person's life is preferred by the person and/or who the person enjoys to be with.  If this is not applicable to the person, notes that the person does not have preferred people in their life</t>
  </si>
  <si>
    <t>Other cultural/heritage considerations</t>
  </si>
  <si>
    <t>√ = Includes information about race, socioeconomic class, religion, sexual orientation, ethnicity, nationality, linguistic, and/or geographic context (beyond the address of where services are occurring).   Or, cultural/heritage considerations are noted as "unknown", "not applicable" or other similar indication is provided that indicates this information is not available or relevant to this person.</t>
  </si>
  <si>
    <t>√ = Descriptive assessment and/or functional analysis methods were used in the FBA, conducted or overseen by a qualified clinician</t>
  </si>
  <si>
    <t>√ = The method(s) for FBA are listed</t>
  </si>
  <si>
    <t xml:space="preserve">√ = The location of where the FBA was conducted is the same for at least 1 setting for where services are occurring 
</t>
  </si>
  <si>
    <t xml:space="preserve">√ = Setting event(s)/motivating operation(s) are generally listed, or listed specifically for at least 1 behavior targeted for decrease.  May be noted specifically as "setting events" or the omnibus term "motivating operations" (or EOs/AOs), or may be counted as present if unconditioned motivating operations are listed as antecedents.  </t>
  </si>
  <si>
    <t>√ = The antecedents to challenging behavior are generally listed, or specifically listed for at least 1 behavior targeted for decrease</t>
  </si>
  <si>
    <t>√ = The maintaining consequence(s) to challenging behavior are generally listed, or specifically listed for at least 1 behavior targeted for decrease</t>
  </si>
  <si>
    <t>√ = A graph or raw data are provided from at least one method from the FBA, and/or baseline data are provided</t>
  </si>
  <si>
    <t>√ = The FBA is no more than 1 year older than the date of the ISP, or there is a statement that indicates validity of the FBA that is more than 1 year old</t>
  </si>
  <si>
    <t>√ = Includes information about genetic abnormalities, medical conditions, and/or psychiatric or neurological dysfunctions specifically as contributors to challenging behavior (e.g. Prader-Willi, polydipsia, epilepsy).  Additionally, respondents explicitly labeled as related to challenging behavior are included.  Or, non-operant conditions are noted as "unknown", "not applicable" or other similar indication is provided that indicates this information is not available or relevant to this person.</t>
  </si>
  <si>
    <t>√ = For all behaviors targeted for decrease in the BSP, hypothesized function(s) listed</t>
  </si>
  <si>
    <t xml:space="preserve">√ = For all behaviors with a hypothesized function, the hypothesized functions are accepted operant functions </t>
  </si>
  <si>
    <t>√ = Provides a name for each behavior targeted for decrease (e.g. Aggression, Property Destruction).
X = There are no names listed for behaviors targeted for decrease, or there are no behaviors targeted for decrease in the BSP.</t>
  </si>
  <si>
    <t>√ = For each behavior targeted for decrease, an operational definition is included.</t>
  </si>
  <si>
    <t>√ = For each behavior targeted for decrease, a method of measurement is included (examples could include, but are not limited to, count, rate/frequency, duration, time sampling, etc.)..  If not explicitly listed in the section of the BSP with behaviors for decrease, the method of measurement is included on the graph(s) for each behavior targeted for decrease.</t>
  </si>
  <si>
    <t xml:space="preserve">√ = At least one behavioral definition for behaviors targeted for decrease includes an example and/or a non-example </t>
  </si>
  <si>
    <t>√ = Provides a name for each behavior targeted for increase (e.g. Mands for attention, Request break).
X = There are no names listed for behaviors targeted for increase, or there are no behaviors targeted for increase in the BSP.</t>
  </si>
  <si>
    <t>√ = For each behavior targeted for increase, an operational definition is included.</t>
  </si>
  <si>
    <t>√ = For each behavior targeted for increase, a method of measurement is included (examples could include, but are not limited to, count, rate/frequency, duration, time sampling, etc.).  If not explicitly listed in the section of the BSP with behaviors for increase, the method of measurement is included on the graph(s) for each behavior targeted for increase.</t>
  </si>
  <si>
    <t xml:space="preserve">√ = At least one behavioral definition for behaviors targeted for increase includes an example and/or a non-example </t>
  </si>
  <si>
    <t>√ = Includes information about how to set up the environment to promote at least 1 functionally equivalent replacement behavior (or desirable behavior) that is targeted for acquisition in the plan.  May itemize how to set up the environment to foster FERB (and/or desirable behavior) for each behavior targeted for increase, or may have general information not specifically tied to each behavior targeted for increase</t>
  </si>
  <si>
    <t>√ = The plan provides information about how to abate challenging behavior for at least one setting event/MO as outlined in the FBA.  Or, if this information was not listed in the FBA, the plan includes information about how to abate challenging behavior based on the hypothesized function(s) listed in the FBA for at least one behavioral function.</t>
  </si>
  <si>
    <t xml:space="preserve">√ = The plan provides at least one tactic/strategy that addresses at least one immediate antecedent (or precursor) as listed from the FBA </t>
  </si>
  <si>
    <t>√ = The plan provides information about stimuli that should be present or should not be present as an antecedent modification to reduce the likelihood that challenging behavior will occur, or to increase the likelihood that desirable behavior will occur</t>
  </si>
  <si>
    <t>√ = As derived from the FBA, a function based treatment is incorporated for at least 1 challenging behavior</t>
  </si>
  <si>
    <t>√ = No restrictions, restraint, exclusionary time out, or programmed punishment are in the plan.  If these are present, rationale is provided that outlines the necessity of such approaches</t>
  </si>
  <si>
    <t>√ = Reinforcers for challenging behavior as outlined in the FBA are not provided contingent on challenging behavior.  If the reinforcer is provided, it is clear why it is provided (e.g. reinforcement of precursor behavior)</t>
  </si>
  <si>
    <t>√ = Schedule of reinforcement is included for at least 1 desirable behavior, or preferences/reinforcers are programmed in to promote desired behavior, or information about setting up learning environment/materials/teaching conditions to increase desired behavior is included</t>
  </si>
  <si>
    <t xml:space="preserve">√ = Safety gear is noted in the plan, which may include but is not limited to protective gear, equipment used in vehicles or in the community to ensure safety of person and others, and/or phones/GPS locators.  Or, the plan notes that this is not applicable or other similar wording that indicates that there is no equipment that supporters need to ensure safety of the person and others.  The reviewer does not make a judgement on the necessity of safety gear in scoring.  
X = There is no safety gear included in the plan, or there is no wording in the plan that indicates safety gear is not applicable.  The reviewer does not make a judgement on the necessity of safety gear in scoring. </t>
  </si>
  <si>
    <t xml:space="preserve">√ = Includes information about an individualized crisis/safety protocol for this person (or where to obtain the protocol).  Or, includes specific crisis protocol/training program that supporters are trained in.  Or, indicates that this not applicable or other similar wording that indicates that there is no crisis protocol specific to this person or not specific crisis protocol/training program that supporters are trained in.  The reviewer does not make a judgement on the necessity of crisis protocol in scoring. 
X = There is no information in the plan about individualized crisis/safety protocol for this person, no information about a crisis protocol/training program supporters are trained in, or no indication that this is not applicable to this person.  The reviewer does not make a judgement on the necessity of crisis protocol in scoring. </t>
  </si>
  <si>
    <t>√ = Includes information about how to ensure safety of person and others when challenging behavior occurs for at least one challenging behavior.  If an individualized crisis/safety protocol is included for this person (or information about where to obtain the protocol is provided), score a √.  Or, indicates that this is not applicable to this person or other similar wording that indicates there is no support needed to ensure the safety of the person and others.
X = There is no information in the plan about supports needed to ensure safety of person and others.  If "crisis protocol or where to obtain the protocol" is scored as X, this is also scored as X.  The reviewer does not make a judgement on the supports needed to ensure safety of person or others.</t>
  </si>
  <si>
    <t>√ = If restraint or time out is included as defined in 12VAC35-115-110, notes debriefing procedures. 
X = Restraint or time out is included as defined in 12VAC35-115-110 and there is no information about debriefing afterward.
N/A = There is no restraint or time out as defined in 12VAC35-115-110 included in the BSP.</t>
  </si>
  <si>
    <t>√ = If restraint or time out is included as defined in 12VAC35-115-110, provides information about criteria for release or refers to provider's policies and procedures.
X = Restraint or time out is included as defined in 12VAC35-115-110 and there is no information about criteria for release or reference to provider's policies and procedures.
N/A = There is no restraint or time out as defined in 12VAC35-115-110 included in the BSP.</t>
  </si>
  <si>
    <t>Outlines a plan for training staff, family, or other supporters that notes behaviorist obtaining and reviewing data</t>
  </si>
  <si>
    <t>√ = A training plan for supporters is included.  Information is also provided about the behaviorist obtaining data for review.</t>
  </si>
  <si>
    <t>√ = Plan specifically notes behavior skills training approach to training, or includes information about training approach that includes the four core tenets of BST (instruction, modeling, rehearsal, feedback)</t>
  </si>
  <si>
    <t xml:space="preserve">√ = If the plan is in "annual" status, there is evidence that training has been completed (e.g. session note, training sign in/out log, dates of training and topic, etc.).  If the plan is in secondary status, a √ is provided if a plan for training is also scored as a √ </t>
  </si>
  <si>
    <t>√ = Plan is signed by the person that has the legal authority to consent to the plan</t>
  </si>
  <si>
    <t>√ = The signature for consent is dated</t>
  </si>
  <si>
    <t>√ = The contact information for the person who has the legal authority consent to the plan is included (e.g. phone number, email, physical address)</t>
  </si>
  <si>
    <t>√ = A restriction is present as outlined in 12VAC35-115-100 and 12VAC35-115-110 and the signed consent is dated within 45 days, prior or after, the date of the restriction commencing.  If a restriction is present and date of restriction commencing is not included, signed consent is dated within 45 days, prior or after, the date of the current BSP.  
X = A restriction is present as outlined in 12VAC35-115-100 and 12VAC35-115-110 and there is no signed consent.  Or, a restriction is present but the signed consent is more than 45 days, prior or after, the date of the restriction commencing.
N/A = No restrictions present as outlined in 12VAC35-115-100 and 12VAC35-115-110</t>
  </si>
  <si>
    <t xml:space="preserve">Click for scoring instructions for additional information on secondary status graph scoring: 
√√ = Every behavior targeted for decrease and increase is present on a graph(s).  Must include behaviors for increase and decrease, even if only behaviors for decrease are formally targeted.
√ = Only some behaviors are present on a graph(s).  E.g., only some of the behaviors targeted for decrease are included.
X = There are no graphs present </t>
  </si>
  <si>
    <t xml:space="preserve">√√ = For the graphs that are present, there is a summary statement that provides information about progress for each behavior displayed.  
√ = For the graphs that are present, there is a summary statement for some but not all behaviors.  Or, for the graphs that are present, some of the summary statements provide information about progress and others do not.  
X = There is no summary statement for any of the graphs that are present, or what is provided as a summary statement does not provide any information about progress.  </t>
  </si>
  <si>
    <t>√√ = For the graphs that are present, visual indicators (e.g. change line, arrow, etc.) are present on each graph.  Or, if there have not been any changes to the plan or other updates in documentation that should be captured on the graphs, and if the trends/levels indicate desired responding for all graphs, select √√
√ = For the graphs that are present, visual indicators (e.g. change line, arrow, etc.) are present on some but not all graphs.  Or, if there have not been changes to the plan or other updates in documentation that should be captured on the graphs and if the trends/levels indicate desired responding for some but not all graphs, select √
X = There are no visual indicators on graphs and changes may be warranted based on reviewer's visual analysis of trends/levels/variability, or if changes/updates were made and are not captured on any of the graphs. Or, there are no graphs.</t>
  </si>
  <si>
    <t>√ = For the graphs that are present, all data is included.  Or, some data are missing from the graphs that are present, but there is an adequate reason provided in the documentation (e.g., person hospitalized) 
X = For the graphs that are present, there are gaps in data/missing data and there not a reason or an inadequate reason provided as to why (e.g., behavior analyst lost the data is an inadequate reason). Or, there are no graphs.</t>
  </si>
  <si>
    <t xml:space="preserve">√ = If restraint or time out is included as outlined in 12VAC35-115-110, graphs contain at least monthly data.  Or, if any data are missing, an adequate reason is provided in the documentation.
X = Restraint or time out is included as outlined in 12VAC35-115-110 and graphs are missing data for one or more months, without an adequate reason as to why provided in the documentation.  
N/A = There is no restraint or time out included as outlined in 12VAC35-115-110 </t>
  </si>
  <si>
    <t>City/County</t>
  </si>
  <si>
    <t>Full Name</t>
  </si>
  <si>
    <t>Alexandria</t>
  </si>
  <si>
    <t>Alexandria CSB</t>
  </si>
  <si>
    <t>Alleghany Highlands</t>
  </si>
  <si>
    <t>Covington</t>
  </si>
  <si>
    <t>Alleghany Highlands CSB</t>
  </si>
  <si>
    <t>Arlington</t>
  </si>
  <si>
    <t>Arlington County CSB</t>
  </si>
  <si>
    <t>Blue Ridge</t>
  </si>
  <si>
    <t>Blue Ridge Behavioral Healthcare</t>
  </si>
  <si>
    <t>Chesapeake</t>
  </si>
  <si>
    <t>Chesapeake Integrated Behavioral Healthcare</t>
  </si>
  <si>
    <t>Chesterfield</t>
  </si>
  <si>
    <t>Chesterfield CSB</t>
  </si>
  <si>
    <t>Crossroads</t>
  </si>
  <si>
    <t>Colonial</t>
  </si>
  <si>
    <t>Williamsburg</t>
  </si>
  <si>
    <t>Colonial Behavioral Health</t>
  </si>
  <si>
    <t>Cumberland Mountain</t>
  </si>
  <si>
    <t>Danville-Pittsylvania</t>
  </si>
  <si>
    <t>Dickenson</t>
  </si>
  <si>
    <t>Dickenson County</t>
  </si>
  <si>
    <t>District 19</t>
  </si>
  <si>
    <t>Eastern Shore</t>
  </si>
  <si>
    <t>Eastern Shore CSB</t>
  </si>
  <si>
    <t>Encompass Community Supports</t>
  </si>
  <si>
    <t>Culpeper</t>
  </si>
  <si>
    <t>Fairfax-Falls Church</t>
  </si>
  <si>
    <t>Fairfax</t>
  </si>
  <si>
    <t>Fairfax-Falls Church CSB</t>
  </si>
  <si>
    <t>Goochland-Powhatan</t>
  </si>
  <si>
    <t>Hampton-Newport News</t>
  </si>
  <si>
    <t>Hampton-Newport News CSB</t>
  </si>
  <si>
    <t>Hanover County</t>
  </si>
  <si>
    <t>Hanover County CSB</t>
  </si>
  <si>
    <t>Harrisonburg-Rockingham</t>
  </si>
  <si>
    <t>Harrisonburg/Rockingham</t>
  </si>
  <si>
    <t>Harrisonburg-Rockingham CSB</t>
  </si>
  <si>
    <t>Henrico</t>
  </si>
  <si>
    <t>Henrico Area Mental Health and Developmental Services</t>
  </si>
  <si>
    <t>Highlands</t>
  </si>
  <si>
    <t>Highlands CSB</t>
  </si>
  <si>
    <t>Horizon</t>
  </si>
  <si>
    <t>Horizon Behavioral Health</t>
  </si>
  <si>
    <t>Loudoun</t>
  </si>
  <si>
    <t>Loudoun County Department of Mental Health, Substance Abuse and Developmental Services</t>
  </si>
  <si>
    <t>Middle Peninsula Northern Neck</t>
  </si>
  <si>
    <t>Middle Peninsula-Northern Neck CSB</t>
  </si>
  <si>
    <t>Mount Rogers</t>
  </si>
  <si>
    <t>Mount Rogers Community Services</t>
  </si>
  <si>
    <t>New River Valley</t>
  </si>
  <si>
    <t>New River Valley Community Services</t>
  </si>
  <si>
    <t>Norfolk</t>
  </si>
  <si>
    <t>Norfolk CSB</t>
  </si>
  <si>
    <t>Northwestern</t>
  </si>
  <si>
    <t>Northwestern CSB</t>
  </si>
  <si>
    <t>Piedmont</t>
  </si>
  <si>
    <t>Piedmont CSB</t>
  </si>
  <si>
    <t>Planning District 1</t>
  </si>
  <si>
    <t>Planning District One Behavioral Health Services</t>
  </si>
  <si>
    <t>Portsmouth</t>
  </si>
  <si>
    <t>Portsmouth Behavioral Healthcare Services</t>
  </si>
  <si>
    <t>Prince William</t>
  </si>
  <si>
    <t>Prince William County CSB</t>
  </si>
  <si>
    <t>Rappahannock Area</t>
  </si>
  <si>
    <t>Fredericksburg</t>
  </si>
  <si>
    <t>Rappahannock Area CSB</t>
  </si>
  <si>
    <t>RBHA</t>
  </si>
  <si>
    <t>Richmond</t>
  </si>
  <si>
    <t>Richmond Behavioral Health Authority</t>
  </si>
  <si>
    <t>Region Ten</t>
  </si>
  <si>
    <t>Region Ten CSB</t>
  </si>
  <si>
    <t>Rockbridge</t>
  </si>
  <si>
    <t>Rockbridge/Lexington</t>
  </si>
  <si>
    <t>Rockbridge Area CSB</t>
  </si>
  <si>
    <t>Southside</t>
  </si>
  <si>
    <t>Brunswick/Halifax/Mecklenburg</t>
  </si>
  <si>
    <t>Southside Behavioral Health</t>
  </si>
  <si>
    <t>Valley</t>
  </si>
  <si>
    <t>Staunton</t>
  </si>
  <si>
    <t>Valley Community Services Board</t>
  </si>
  <si>
    <t>Virginia Beach</t>
  </si>
  <si>
    <t>Virgnia Beach</t>
  </si>
  <si>
    <t>Virginia Beach Human Services</t>
  </si>
  <si>
    <t>Western Tidewater</t>
  </si>
  <si>
    <t>Western Tidewater CSB</t>
  </si>
  <si>
    <t>Test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</si>
</sst>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9" x14ac:knownFonts="1">
    <font>
      <sz val="11"/>
      <color theme="1"/>
      <name val="Calibri"/>
      <family val="2"/>
      <scheme val="minor"/>
    </font>
    <font>
      <u/>
      <sz val="11"/>
      <color theme="10"/>
      <name val="Calibri"/>
      <family val="2"/>
      <scheme val="minor"/>
    </font>
    <font>
      <sz val="11"/>
      <name val="Calibri"/>
      <family val="2"/>
      <scheme val="minor"/>
    </font>
    <font>
      <b/>
      <sz val="11"/>
      <color theme="1"/>
      <name val="Times New Roman"/>
      <family val="1"/>
    </font>
    <font>
      <sz val="11"/>
      <color theme="1"/>
      <name val="Times New Roman"/>
      <family val="1"/>
    </font>
    <font>
      <i/>
      <sz val="11"/>
      <color theme="1"/>
      <name val="Times New Roman"/>
      <family val="1"/>
    </font>
    <font>
      <sz val="11"/>
      <color theme="0"/>
      <name val="Times New Roman"/>
      <family val="1"/>
    </font>
    <font>
      <sz val="11"/>
      <name val="Times New Roman"/>
      <family val="1"/>
    </font>
    <font>
      <b/>
      <i/>
      <sz val="11"/>
      <color theme="1"/>
      <name val="Times New Roman"/>
      <family val="1"/>
    </font>
    <font>
      <b/>
      <sz val="11"/>
      <name val="Times New Roman"/>
      <family val="1"/>
    </font>
    <font>
      <sz val="11"/>
      <color rgb="FF000000"/>
      <name val="Times New Roman"/>
      <family val="1"/>
    </font>
    <font>
      <b/>
      <i/>
      <sz val="11"/>
      <name val="Times New Roman"/>
      <family val="1"/>
    </font>
    <font>
      <i/>
      <sz val="11"/>
      <name val="Times New Roman"/>
      <family val="1"/>
    </font>
    <font>
      <b/>
      <sz val="12"/>
      <name val="Times New Roman"/>
      <family val="1"/>
    </font>
    <font>
      <sz val="11"/>
      <color theme="0"/>
      <name val="Calibri"/>
      <family val="2"/>
      <scheme val="minor"/>
    </font>
    <font>
      <sz val="11"/>
      <color theme="1"/>
      <name val="Calibri"/>
      <family val="2"/>
      <scheme val="minor"/>
    </font>
    <font>
      <sz val="16"/>
      <name val="Times New Roman"/>
      <family val="1"/>
    </font>
    <font>
      <b/>
      <sz val="16"/>
      <name val="Times New Roman"/>
      <family val="1"/>
    </font>
    <font>
      <sz val="12"/>
      <name val="Times New Roman"/>
      <family val="1"/>
    </font>
    <font>
      <b/>
      <sz val="11"/>
      <name val="Calibri"/>
      <family val="2"/>
      <scheme val="minor"/>
    </font>
    <font>
      <sz val="12"/>
      <name val="Calibri"/>
      <family val="2"/>
      <scheme val="minor"/>
    </font>
    <font>
      <b/>
      <sz val="10"/>
      <name val="Times New Roman"/>
      <family val="1"/>
    </font>
    <font>
      <sz val="8"/>
      <name val="Times New Roman"/>
      <family val="1"/>
    </font>
    <font>
      <sz val="11"/>
      <color rgb="FF000000"/>
      <name val="Calibri"/>
      <family val="2"/>
      <scheme val="minor"/>
    </font>
    <font>
      <sz val="11"/>
      <name val="Calibri"/>
      <family val="2"/>
    </font>
    <font>
      <i/>
      <sz val="11"/>
      <name val="Calibri"/>
      <family val="2"/>
      <scheme val="minor"/>
    </font>
    <font>
      <b/>
      <i/>
      <sz val="11"/>
      <name val="Calibri"/>
      <family val="2"/>
      <scheme val="minor"/>
    </font>
    <font>
      <b/>
      <sz val="8"/>
      <name val="Times New Roman"/>
      <family val="1"/>
    </font>
    <font>
      <b/>
      <sz val="9"/>
      <name val="Times New Roman"/>
      <family val="1"/>
    </font>
    <font>
      <b/>
      <sz val="18"/>
      <name val="Times New Roman"/>
      <family val="1"/>
    </font>
    <font>
      <b/>
      <sz val="11"/>
      <color rgb="FF000000"/>
      <name val="Calibri"/>
      <family val="2"/>
      <scheme val="minor"/>
    </font>
    <font>
      <i/>
      <sz val="11"/>
      <color rgb="FF000000"/>
      <name val="Times New Roman"/>
      <family val="1"/>
    </font>
    <font>
      <u/>
      <sz val="11"/>
      <name val="Calibri"/>
      <family val="2"/>
      <scheme val="minor"/>
    </font>
    <font>
      <u/>
      <sz val="11"/>
      <name val="Calibri"/>
      <family val="2"/>
    </font>
    <font>
      <i/>
      <u/>
      <sz val="11"/>
      <name val="Calibri"/>
      <family val="2"/>
    </font>
    <font>
      <u/>
      <sz val="18"/>
      <color theme="0"/>
      <name val="Times New Roman"/>
      <family val="1"/>
    </font>
    <font>
      <b/>
      <u/>
      <sz val="18"/>
      <color theme="0"/>
      <name val="Times New Roman"/>
      <family val="1"/>
    </font>
    <font>
      <sz val="11"/>
      <color rgb="FF000000"/>
      <name val="Calibri"/>
      <family val="2"/>
    </font>
    <font>
      <sz val="10"/>
      <color rgb="FF000000"/>
      <name val="Calibri"/>
      <family val="2"/>
    </font>
  </fonts>
  <fills count="11">
    <fill>
      <patternFill patternType="none"/>
    </fill>
    <fill>
      <patternFill patternType="gray125"/>
    </fill>
    <fill>
      <patternFill patternType="solid">
        <fgColor theme="2" tint="-9.9948118533890809E-2"/>
        <bgColor indexed="64"/>
      </patternFill>
    </fill>
    <fill>
      <patternFill patternType="solid">
        <fgColor theme="2" tint="-0.24994659260841701"/>
        <bgColor indexed="64"/>
      </patternFill>
    </fill>
    <fill>
      <patternFill patternType="solid">
        <fgColor theme="2"/>
        <bgColor indexed="64"/>
      </patternFill>
    </fill>
    <fill>
      <patternFill patternType="solid">
        <fgColor theme="6" tint="0.79998168889431442"/>
        <bgColor indexed="64"/>
      </patternFill>
    </fill>
    <fill>
      <patternFill patternType="solid">
        <fgColor rgb="FFEAEAEA"/>
        <bgColor indexed="64"/>
      </patternFill>
    </fill>
    <fill>
      <patternFill patternType="solid">
        <fgColor theme="0" tint="-0.14996795556505021"/>
        <bgColor indexed="64"/>
      </patternFill>
    </fill>
    <fill>
      <patternFill patternType="solid">
        <fgColor rgb="FFFFFF00"/>
        <bgColor indexed="64"/>
      </patternFill>
    </fill>
    <fill>
      <patternFill patternType="solid">
        <fgColor theme="4" tint="0.39997558519241921"/>
        <bgColor indexed="64"/>
      </patternFill>
    </fill>
    <fill>
      <patternFill patternType="solid">
        <fgColor rgb="FFE7E6E6"/>
        <bgColor indexed="64"/>
      </patternFill>
    </fill>
  </fills>
  <borders count="70">
    <border>
      <left/>
      <right/>
      <top/>
      <bottom/>
      <diagonal/>
    </border>
    <border>
      <left style="thick">
        <color auto="1"/>
      </left>
      <right style="thick">
        <color auto="1"/>
      </right>
      <top style="thick">
        <color auto="1"/>
      </top>
      <bottom style="thick">
        <color auto="1"/>
      </bottom>
      <diagonal/>
    </border>
    <border>
      <left style="thick">
        <color auto="1"/>
      </left>
      <right/>
      <top/>
      <bottom style="thick">
        <color auto="1"/>
      </bottom>
      <diagonal/>
    </border>
    <border>
      <left/>
      <right style="thick">
        <color auto="1"/>
      </right>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style="thin">
        <color auto="1"/>
      </left>
      <right style="thin">
        <color auto="1"/>
      </right>
      <top style="medium">
        <color auto="1"/>
      </top>
      <bottom style="thin">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ck">
        <color auto="1"/>
      </left>
      <right style="thin">
        <color auto="1"/>
      </right>
      <top style="thick">
        <color auto="1"/>
      </top>
      <bottom style="thin">
        <color auto="1"/>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ck">
        <color auto="1"/>
      </right>
      <top style="thick">
        <color auto="1"/>
      </top>
      <bottom/>
      <diagonal/>
    </border>
    <border>
      <left style="thin">
        <color auto="1"/>
      </left>
      <right style="thick">
        <color auto="1"/>
      </right>
      <top style="thin">
        <color auto="1"/>
      </top>
      <bottom style="thick">
        <color auto="1"/>
      </bottom>
      <diagonal/>
    </border>
    <border>
      <left style="thin">
        <color auto="1"/>
      </left>
      <right style="thick">
        <color auto="1"/>
      </right>
      <top style="thin">
        <color auto="1"/>
      </top>
      <bottom style="thin">
        <color auto="1"/>
      </bottom>
      <diagonal/>
    </border>
    <border>
      <left style="thin">
        <color auto="1"/>
      </left>
      <right/>
      <top style="thick">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thin">
        <color auto="1"/>
      </bottom>
      <diagonal/>
    </border>
    <border>
      <left/>
      <right/>
      <top style="medium">
        <color auto="1"/>
      </top>
      <bottom style="thin">
        <color auto="1"/>
      </bottom>
      <diagonal/>
    </border>
    <border>
      <left/>
      <right/>
      <top style="thin">
        <color auto="1"/>
      </top>
      <bottom style="medium">
        <color auto="1"/>
      </bottom>
      <diagonal/>
    </border>
    <border>
      <left style="thin">
        <color auto="1"/>
      </left>
      <right style="thin">
        <color auto="1"/>
      </right>
      <top style="thick">
        <color auto="1"/>
      </top>
      <bottom style="thick">
        <color auto="1"/>
      </bottom>
      <diagonal/>
    </border>
    <border>
      <left style="thick">
        <color auto="1"/>
      </left>
      <right style="thin">
        <color auto="1"/>
      </right>
      <top/>
      <bottom style="thick">
        <color auto="1"/>
      </bottom>
      <diagonal/>
    </border>
    <border>
      <left/>
      <right style="thick">
        <color auto="1"/>
      </right>
      <top/>
      <bottom/>
      <diagonal/>
    </border>
    <border>
      <left style="medium">
        <color auto="1"/>
      </left>
      <right style="medium">
        <color auto="1"/>
      </right>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diagonal/>
    </border>
    <border>
      <left/>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auto="1"/>
      </left>
      <right style="thick">
        <color auto="1"/>
      </right>
      <top/>
      <bottom style="thick">
        <color auto="1"/>
      </bottom>
      <diagonal/>
    </border>
    <border>
      <left style="thin">
        <color auto="1"/>
      </left>
      <right style="thick">
        <color auto="1"/>
      </right>
      <top style="thin">
        <color auto="1"/>
      </top>
      <bottom/>
      <diagonal/>
    </border>
    <border>
      <left style="thick">
        <color auto="1"/>
      </left>
      <right style="thin">
        <color auto="1"/>
      </right>
      <top style="thin">
        <color auto="1"/>
      </top>
      <bottom/>
      <diagonal/>
    </border>
    <border>
      <left style="medium">
        <color indexed="64"/>
      </left>
      <right style="medium">
        <color indexed="64"/>
      </right>
      <top style="medium">
        <color indexed="64"/>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medium">
        <color indexed="64"/>
      </left>
      <right style="medium">
        <color indexed="64"/>
      </right>
      <top style="medium">
        <color indexed="64"/>
      </top>
      <bottom style="medium">
        <color indexed="64"/>
      </bottom>
      <diagonal/>
    </border>
    <border>
      <left style="thin">
        <color auto="1"/>
      </left>
      <right style="thick">
        <color auto="1"/>
      </right>
      <top/>
      <bottom style="thin">
        <color auto="1"/>
      </bottom>
      <diagonal/>
    </border>
  </borders>
  <cellStyleXfs count="3">
    <xf numFmtId="0" fontId="0" fillId="0" borderId="0"/>
    <xf numFmtId="0" fontId="1" fillId="0" borderId="0" applyNumberFormat="0" applyFill="0" applyBorder="0" applyAlignment="0" applyProtection="0"/>
    <xf numFmtId="9" fontId="15" fillId="0" borderId="0" applyFont="0" applyFill="0" applyBorder="0" applyAlignment="0" applyProtection="0"/>
  </cellStyleXfs>
  <cellXfs count="385">
    <xf numFmtId="0" fontId="0" fillId="0" borderId="0" xfId="0"/>
    <xf numFmtId="0" fontId="0" fillId="0" borderId="0" xfId="0" applyProtection="1">
      <protection locked="0"/>
    </xf>
    <xf numFmtId="0" fontId="0" fillId="0" borderId="0" xfId="0" applyAlignment="1">
      <alignment horizontal="left" vertical="center"/>
    </xf>
    <xf numFmtId="0" fontId="2" fillId="0" borderId="0" xfId="0" applyFont="1" applyAlignment="1">
      <alignment wrapText="1"/>
    </xf>
    <xf numFmtId="0" fontId="6" fillId="0" borderId="0" xfId="0" applyFont="1" applyProtection="1">
      <protection hidden="1"/>
    </xf>
    <xf numFmtId="1" fontId="6" fillId="0" borderId="0" xfId="0" applyNumberFormat="1" applyFont="1" applyAlignment="1" applyProtection="1">
      <alignment horizontal="center"/>
      <protection hidden="1"/>
    </xf>
    <xf numFmtId="0" fontId="7" fillId="0" borderId="0" xfId="0" applyFont="1" applyProtection="1">
      <protection locked="0"/>
    </xf>
    <xf numFmtId="1" fontId="7" fillId="4" borderId="3" xfId="0" applyNumberFormat="1" applyFont="1" applyFill="1" applyBorder="1" applyAlignment="1" applyProtection="1">
      <alignment horizontal="center"/>
      <protection hidden="1"/>
    </xf>
    <xf numFmtId="0" fontId="7" fillId="0" borderId="0" xfId="0" applyFont="1"/>
    <xf numFmtId="0" fontId="9" fillId="0" borderId="0" xfId="0" applyFont="1"/>
    <xf numFmtId="0" fontId="4" fillId="5" borderId="0" xfId="0" applyFont="1" applyFill="1" applyProtection="1">
      <protection locked="0"/>
    </xf>
    <xf numFmtId="0" fontId="2" fillId="0" borderId="0" xfId="0" applyFont="1" applyProtection="1">
      <protection locked="0"/>
    </xf>
    <xf numFmtId="0" fontId="14" fillId="0" borderId="0" xfId="0" applyFont="1" applyProtection="1">
      <protection locked="0"/>
    </xf>
    <xf numFmtId="0" fontId="6" fillId="5" borderId="0" xfId="0" applyFont="1" applyFill="1" applyProtection="1">
      <protection locked="0"/>
    </xf>
    <xf numFmtId="0" fontId="7" fillId="0" borderId="0" xfId="0" applyFont="1" applyProtection="1">
      <protection hidden="1"/>
    </xf>
    <xf numFmtId="1" fontId="7" fillId="4" borderId="6" xfId="0" applyNumberFormat="1" applyFont="1" applyFill="1" applyBorder="1" applyAlignment="1" applyProtection="1">
      <alignment horizontal="center"/>
      <protection locked="0"/>
    </xf>
    <xf numFmtId="0" fontId="0" fillId="0" borderId="0" xfId="0" applyAlignment="1">
      <alignment wrapText="1"/>
    </xf>
    <xf numFmtId="0" fontId="18" fillId="0" borderId="0" xfId="0" applyFont="1" applyProtection="1">
      <protection locked="0"/>
    </xf>
    <xf numFmtId="0" fontId="7" fillId="0" borderId="33" xfId="0" applyFont="1" applyBorder="1" applyProtection="1">
      <protection locked="0"/>
    </xf>
    <xf numFmtId="0" fontId="2" fillId="0" borderId="34" xfId="0" applyFont="1" applyBorder="1" applyProtection="1">
      <protection locked="0"/>
    </xf>
    <xf numFmtId="1" fontId="7" fillId="0" borderId="0" xfId="0" applyNumberFormat="1" applyFont="1" applyAlignment="1" applyProtection="1">
      <alignment horizontal="right"/>
      <protection locked="0"/>
    </xf>
    <xf numFmtId="0" fontId="9" fillId="0" borderId="0" xfId="0" applyFont="1" applyProtection="1">
      <protection locked="0"/>
    </xf>
    <xf numFmtId="1" fontId="7" fillId="7" borderId="49" xfId="0" applyNumberFormat="1" applyFont="1" applyFill="1" applyBorder="1" applyAlignment="1" applyProtection="1">
      <alignment horizontal="center"/>
      <protection locked="0"/>
    </xf>
    <xf numFmtId="0" fontId="2" fillId="7" borderId="49" xfId="0" applyFont="1" applyFill="1" applyBorder="1" applyAlignment="1">
      <alignment horizontal="center"/>
    </xf>
    <xf numFmtId="0" fontId="2" fillId="7" borderId="53" xfId="0" applyFont="1" applyFill="1" applyBorder="1" applyAlignment="1">
      <alignment horizontal="center"/>
    </xf>
    <xf numFmtId="1" fontId="7" fillId="7" borderId="47" xfId="0" applyNumberFormat="1" applyFont="1" applyFill="1" applyBorder="1" applyAlignment="1" applyProtection="1">
      <alignment horizontal="center"/>
      <protection locked="0"/>
    </xf>
    <xf numFmtId="0" fontId="2" fillId="7" borderId="47" xfId="0" applyFont="1" applyFill="1" applyBorder="1" applyAlignment="1">
      <alignment horizontal="center"/>
    </xf>
    <xf numFmtId="0" fontId="2" fillId="7" borderId="51" xfId="0" applyFont="1" applyFill="1" applyBorder="1" applyAlignment="1">
      <alignment horizontal="center"/>
    </xf>
    <xf numFmtId="1" fontId="7" fillId="7" borderId="50" xfId="0" applyNumberFormat="1" applyFont="1" applyFill="1" applyBorder="1" applyAlignment="1" applyProtection="1">
      <alignment horizontal="center"/>
      <protection locked="0"/>
    </xf>
    <xf numFmtId="0" fontId="2" fillId="7" borderId="58" xfId="0" applyFont="1" applyFill="1" applyBorder="1" applyAlignment="1">
      <alignment horizontal="center"/>
    </xf>
    <xf numFmtId="0" fontId="2" fillId="7" borderId="59" xfId="0" applyFont="1" applyFill="1" applyBorder="1" applyAlignment="1">
      <alignment horizontal="center"/>
    </xf>
    <xf numFmtId="0" fontId="2" fillId="0" borderId="54" xfId="0" applyFont="1" applyBorder="1" applyProtection="1">
      <protection locked="0"/>
    </xf>
    <xf numFmtId="0" fontId="2" fillId="0" borderId="54" xfId="0" applyFont="1" applyBorder="1" applyAlignment="1" applyProtection="1">
      <alignment horizontal="right"/>
      <protection locked="0"/>
    </xf>
    <xf numFmtId="0" fontId="2" fillId="0" borderId="55" xfId="0" applyFont="1" applyBorder="1"/>
    <xf numFmtId="0" fontId="12" fillId="0" borderId="0" xfId="0" applyFont="1" applyProtection="1">
      <protection locked="0"/>
    </xf>
    <xf numFmtId="0" fontId="2" fillId="0" borderId="56" xfId="0" applyFont="1" applyBorder="1" applyProtection="1">
      <protection locked="0"/>
    </xf>
    <xf numFmtId="0" fontId="2" fillId="0" borderId="56" xfId="0" applyFont="1" applyBorder="1" applyAlignment="1" applyProtection="1">
      <alignment horizontal="right"/>
      <protection locked="0"/>
    </xf>
    <xf numFmtId="0" fontId="2" fillId="0" borderId="51" xfId="0" applyFont="1" applyBorder="1"/>
    <xf numFmtId="0" fontId="2" fillId="0" borderId="60" xfId="0" applyFont="1" applyBorder="1" applyAlignment="1" applyProtection="1">
      <alignment horizontal="right"/>
      <protection locked="0"/>
    </xf>
    <xf numFmtId="9" fontId="2" fillId="0" borderId="59" xfId="0" applyNumberFormat="1" applyFont="1" applyBorder="1"/>
    <xf numFmtId="0" fontId="7" fillId="0" borderId="6" xfId="0" applyFont="1" applyBorder="1" applyAlignment="1" applyProtection="1">
      <alignment horizontal="right"/>
      <protection locked="0"/>
    </xf>
    <xf numFmtId="0" fontId="7" fillId="0" borderId="55" xfId="0" applyFont="1" applyBorder="1" applyAlignment="1">
      <alignment horizontal="center"/>
    </xf>
    <xf numFmtId="0" fontId="7" fillId="0" borderId="47" xfId="0" applyFont="1" applyBorder="1" applyAlignment="1" applyProtection="1">
      <alignment horizontal="right"/>
      <protection locked="0"/>
    </xf>
    <xf numFmtId="0" fontId="7" fillId="0" borderId="51" xfId="0" applyFont="1" applyBorder="1" applyAlignment="1">
      <alignment horizontal="center"/>
    </xf>
    <xf numFmtId="0" fontId="7" fillId="0" borderId="57" xfId="0" applyFont="1" applyBorder="1" applyProtection="1">
      <protection locked="0"/>
    </xf>
    <xf numFmtId="0" fontId="2" fillId="0" borderId="38" xfId="0" applyFont="1" applyBorder="1" applyProtection="1">
      <protection locked="0"/>
    </xf>
    <xf numFmtId="0" fontId="18" fillId="0" borderId="0" xfId="0" applyFont="1" applyAlignment="1" applyProtection="1">
      <alignment horizontal="right"/>
      <protection locked="0"/>
    </xf>
    <xf numFmtId="0" fontId="20" fillId="0" borderId="0" xfId="0" applyFont="1" applyProtection="1">
      <protection locked="0"/>
    </xf>
    <xf numFmtId="0" fontId="13" fillId="0" borderId="0" xfId="0" applyFont="1" applyAlignment="1" applyProtection="1">
      <alignment horizontal="right"/>
      <protection locked="0"/>
    </xf>
    <xf numFmtId="9" fontId="20" fillId="0" borderId="0" xfId="0" applyNumberFormat="1" applyFont="1" applyProtection="1">
      <protection locked="0"/>
    </xf>
    <xf numFmtId="0" fontId="2" fillId="0" borderId="32" xfId="0" applyFont="1" applyBorder="1" applyProtection="1">
      <protection locked="0"/>
    </xf>
    <xf numFmtId="0" fontId="22" fillId="0" borderId="50" xfId="0" applyFont="1" applyBorder="1" applyAlignment="1" applyProtection="1">
      <alignment horizontal="right"/>
      <protection locked="0"/>
    </xf>
    <xf numFmtId="49" fontId="2" fillId="0" borderId="0" xfId="0" applyNumberFormat="1" applyFont="1" applyAlignment="1" applyProtection="1">
      <alignment horizontal="left"/>
      <protection locked="0"/>
    </xf>
    <xf numFmtId="0" fontId="2" fillId="0" borderId="0" xfId="0" applyFont="1" applyAlignment="1" applyProtection="1">
      <alignment horizontal="left"/>
      <protection locked="0"/>
    </xf>
    <xf numFmtId="0" fontId="2" fillId="0" borderId="0" xfId="0" applyFont="1" applyProtection="1">
      <protection hidden="1"/>
    </xf>
    <xf numFmtId="14" fontId="2" fillId="0" borderId="0" xfId="0" applyNumberFormat="1" applyFont="1" applyAlignment="1" applyProtection="1">
      <alignment horizontal="left"/>
      <protection locked="0"/>
    </xf>
    <xf numFmtId="14" fontId="2" fillId="0" borderId="15" xfId="0" applyNumberFormat="1" applyFont="1" applyBorder="1" applyAlignment="1" applyProtection="1">
      <alignment horizontal="left"/>
      <protection hidden="1"/>
    </xf>
    <xf numFmtId="1" fontId="2" fillId="0" borderId="14" xfId="0" applyNumberFormat="1" applyFont="1" applyBorder="1" applyAlignment="1" applyProtection="1">
      <alignment horizontal="left"/>
      <protection hidden="1"/>
    </xf>
    <xf numFmtId="9" fontId="2" fillId="0" borderId="61" xfId="2" applyFont="1" applyBorder="1" applyAlignment="1" applyProtection="1">
      <alignment horizontal="left"/>
      <protection hidden="1"/>
    </xf>
    <xf numFmtId="0" fontId="9" fillId="3" borderId="4" xfId="0" applyFont="1" applyFill="1" applyBorder="1"/>
    <xf numFmtId="0" fontId="9" fillId="3" borderId="5" xfId="0" applyFont="1" applyFill="1" applyBorder="1" applyProtection="1">
      <protection locked="0"/>
    </xf>
    <xf numFmtId="0" fontId="7" fillId="3" borderId="5" xfId="0" applyFont="1" applyFill="1" applyBorder="1" applyProtection="1">
      <protection locked="0"/>
    </xf>
    <xf numFmtId="0" fontId="27" fillId="3" borderId="27" xfId="0" applyFont="1" applyFill="1" applyBorder="1" applyAlignment="1" applyProtection="1">
      <alignment horizontal="center" wrapText="1"/>
      <protection locked="0"/>
    </xf>
    <xf numFmtId="0" fontId="28" fillId="3" borderId="1" xfId="0" applyFont="1" applyFill="1" applyBorder="1" applyAlignment="1" applyProtection="1">
      <alignment horizontal="center" wrapText="1"/>
      <protection locked="0"/>
    </xf>
    <xf numFmtId="0" fontId="29" fillId="0" borderId="31" xfId="0" applyFont="1" applyBorder="1" applyProtection="1">
      <protection locked="0"/>
    </xf>
    <xf numFmtId="0" fontId="29" fillId="0" borderId="35" xfId="0" applyFont="1" applyBorder="1" applyProtection="1">
      <protection locked="0"/>
    </xf>
    <xf numFmtId="0" fontId="2" fillId="0" borderId="35" xfId="0" applyFont="1" applyBorder="1" applyProtection="1">
      <protection locked="0"/>
    </xf>
    <xf numFmtId="1" fontId="2" fillId="0" borderId="0" xfId="0" applyNumberFormat="1" applyFont="1" applyAlignment="1" applyProtection="1">
      <alignment horizontal="center"/>
      <protection locked="0"/>
    </xf>
    <xf numFmtId="1" fontId="7" fillId="0" borderId="0" xfId="0" applyNumberFormat="1" applyFont="1" applyAlignment="1" applyProtection="1">
      <alignment horizontal="center"/>
      <protection hidden="1"/>
    </xf>
    <xf numFmtId="164" fontId="7" fillId="0" borderId="0" xfId="0" applyNumberFormat="1" applyFont="1" applyProtection="1">
      <protection hidden="1"/>
    </xf>
    <xf numFmtId="1" fontId="7" fillId="0" borderId="0" xfId="0" applyNumberFormat="1" applyFont="1" applyProtection="1">
      <protection hidden="1"/>
    </xf>
    <xf numFmtId="0" fontId="2" fillId="0" borderId="0" xfId="0" applyFont="1"/>
    <xf numFmtId="49" fontId="14" fillId="0" borderId="0" xfId="0" applyNumberFormat="1" applyFont="1" applyAlignment="1" applyProtection="1">
      <alignment horizontal="left"/>
      <protection locked="0"/>
    </xf>
    <xf numFmtId="0" fontId="14" fillId="0" borderId="0" xfId="0" applyFont="1" applyAlignment="1" applyProtection="1">
      <alignment horizontal="left"/>
      <protection locked="0"/>
    </xf>
    <xf numFmtId="14" fontId="14" fillId="0" borderId="0" xfId="0" applyNumberFormat="1" applyFont="1" applyAlignment="1" applyProtection="1">
      <alignment horizontal="left"/>
      <protection locked="0"/>
    </xf>
    <xf numFmtId="1" fontId="14" fillId="0" borderId="0" xfId="0" applyNumberFormat="1" applyFont="1" applyAlignment="1" applyProtection="1">
      <alignment horizontal="center"/>
      <protection locked="0"/>
    </xf>
    <xf numFmtId="0" fontId="30" fillId="0" borderId="0" xfId="0" applyFont="1"/>
    <xf numFmtId="1" fontId="7" fillId="7" borderId="6" xfId="0" applyNumberFormat="1" applyFont="1" applyFill="1" applyBorder="1" applyAlignment="1" applyProtection="1">
      <alignment horizontal="center"/>
      <protection locked="0"/>
    </xf>
    <xf numFmtId="0" fontId="7" fillId="0" borderId="47" xfId="0" applyFont="1" applyBorder="1" applyAlignment="1" applyProtection="1">
      <alignment horizontal="center"/>
      <protection locked="0"/>
    </xf>
    <xf numFmtId="0" fontId="2" fillId="8" borderId="64" xfId="0" applyFont="1" applyFill="1" applyBorder="1" applyAlignment="1" applyProtection="1">
      <alignment horizontal="center"/>
      <protection locked="0"/>
    </xf>
    <xf numFmtId="1" fontId="16" fillId="0" borderId="2" xfId="0" applyNumberFormat="1" applyFont="1" applyBorder="1" applyAlignment="1" applyProtection="1">
      <alignment horizontal="center"/>
      <protection hidden="1"/>
    </xf>
    <xf numFmtId="14" fontId="2" fillId="0" borderId="69" xfId="0" applyNumberFormat="1" applyFont="1" applyBorder="1" applyAlignment="1" applyProtection="1">
      <alignment horizontal="left"/>
      <protection hidden="1"/>
    </xf>
    <xf numFmtId="9" fontId="17" fillId="0" borderId="68" xfId="0" applyNumberFormat="1" applyFont="1" applyBorder="1" applyAlignment="1" applyProtection="1">
      <alignment horizontal="center" vertical="center"/>
      <protection hidden="1"/>
    </xf>
    <xf numFmtId="0" fontId="0" fillId="0" borderId="0" xfId="0" applyProtection="1">
      <protection hidden="1"/>
    </xf>
    <xf numFmtId="0" fontId="0" fillId="0" borderId="0" xfId="0" applyAlignment="1" applyProtection="1">
      <alignment vertical="center"/>
      <protection hidden="1"/>
    </xf>
    <xf numFmtId="0" fontId="25" fillId="2" borderId="12" xfId="0" applyFont="1" applyFill="1" applyBorder="1" applyProtection="1">
      <protection hidden="1"/>
    </xf>
    <xf numFmtId="0" fontId="25" fillId="2" borderId="28" xfId="0" applyFont="1" applyFill="1" applyBorder="1" applyAlignment="1" applyProtection="1">
      <alignment horizontal="right" vertical="center"/>
      <protection hidden="1"/>
    </xf>
    <xf numFmtId="0" fontId="9" fillId="0" borderId="0" xfId="0" applyFont="1" applyProtection="1">
      <protection hidden="1"/>
    </xf>
    <xf numFmtId="0" fontId="2" fillId="0" borderId="51" xfId="0" applyFont="1" applyBorder="1" applyAlignment="1" applyProtection="1">
      <alignment horizontal="left"/>
      <protection locked="0" hidden="1"/>
    </xf>
    <xf numFmtId="1" fontId="7" fillId="4" borderId="6" xfId="0" applyNumberFormat="1" applyFont="1" applyFill="1" applyBorder="1" applyAlignment="1" applyProtection="1">
      <alignment horizontal="center"/>
      <protection locked="0" hidden="1"/>
    </xf>
    <xf numFmtId="0" fontId="7" fillId="4" borderId="18" xfId="0" applyFont="1" applyFill="1" applyBorder="1" applyAlignment="1" applyProtection="1">
      <alignment wrapText="1"/>
      <protection locked="0" hidden="1"/>
    </xf>
    <xf numFmtId="0" fontId="7" fillId="4" borderId="19" xfId="0" applyFont="1" applyFill="1" applyBorder="1" applyAlignment="1" applyProtection="1">
      <alignment wrapText="1"/>
      <protection locked="0" hidden="1"/>
    </xf>
    <xf numFmtId="0" fontId="7" fillId="4" borderId="20" xfId="0" applyFont="1" applyFill="1" applyBorder="1" applyAlignment="1" applyProtection="1">
      <alignment wrapText="1"/>
      <protection locked="0" hidden="1"/>
    </xf>
    <xf numFmtId="0" fontId="7" fillId="0" borderId="0" xfId="0" applyFont="1" applyProtection="1">
      <protection locked="0" hidden="1"/>
    </xf>
    <xf numFmtId="0" fontId="7" fillId="0" borderId="29" xfId="0" applyFont="1" applyBorder="1" applyProtection="1">
      <protection locked="0" hidden="1"/>
    </xf>
    <xf numFmtId="0" fontId="9" fillId="5" borderId="2" xfId="0" applyFont="1" applyFill="1" applyBorder="1" applyAlignment="1" applyProtection="1">
      <alignment horizontal="right"/>
      <protection locked="0" hidden="1"/>
    </xf>
    <xf numFmtId="1" fontId="7" fillId="0" borderId="0" xfId="0" applyNumberFormat="1" applyFont="1" applyAlignment="1" applyProtection="1">
      <alignment horizontal="center"/>
      <protection locked="0" hidden="1"/>
    </xf>
    <xf numFmtId="0" fontId="7" fillId="4" borderId="30" xfId="0" applyFont="1" applyFill="1" applyBorder="1" applyAlignment="1" applyProtection="1">
      <alignment wrapText="1"/>
      <protection locked="0" hidden="1"/>
    </xf>
    <xf numFmtId="0" fontId="7" fillId="5" borderId="18" xfId="0" applyFont="1" applyFill="1" applyBorder="1" applyAlignment="1" applyProtection="1">
      <alignment wrapText="1"/>
      <protection locked="0" hidden="1"/>
    </xf>
    <xf numFmtId="0" fontId="7" fillId="5" borderId="19" xfId="0" applyFont="1" applyFill="1" applyBorder="1" applyAlignment="1" applyProtection="1">
      <alignment wrapText="1"/>
      <protection locked="0" hidden="1"/>
    </xf>
    <xf numFmtId="0" fontId="9" fillId="0" borderId="0" xfId="0" applyFont="1" applyAlignment="1" applyProtection="1">
      <alignment horizontal="center" vertical="center"/>
      <protection hidden="1"/>
    </xf>
    <xf numFmtId="0" fontId="9" fillId="0" borderId="0" xfId="0" applyFont="1" applyAlignment="1" applyProtection="1">
      <alignment horizontal="right"/>
      <protection locked="0" hidden="1"/>
    </xf>
    <xf numFmtId="0" fontId="25" fillId="2" borderId="10" xfId="0" applyFont="1" applyFill="1" applyBorder="1" applyProtection="1">
      <protection hidden="1"/>
    </xf>
    <xf numFmtId="49" fontId="2" fillId="0" borderId="16" xfId="0" applyNumberFormat="1" applyFont="1" applyBorder="1" applyAlignment="1" applyProtection="1">
      <alignment horizontal="left"/>
      <protection locked="0" hidden="1"/>
    </xf>
    <xf numFmtId="0" fontId="26" fillId="2" borderId="10" xfId="0" applyFont="1" applyFill="1" applyBorder="1" applyAlignment="1" applyProtection="1">
      <alignment horizontal="right" vertical="center"/>
      <protection hidden="1"/>
    </xf>
    <xf numFmtId="0" fontId="2" fillId="0" borderId="13" xfId="0" applyFont="1" applyBorder="1" applyAlignment="1" applyProtection="1">
      <alignment horizontal="left"/>
      <protection locked="0" hidden="1"/>
    </xf>
    <xf numFmtId="0" fontId="25" fillId="2" borderId="11" xfId="0" applyFont="1" applyFill="1" applyBorder="1" applyProtection="1">
      <protection hidden="1"/>
    </xf>
    <xf numFmtId="0" fontId="2" fillId="0" borderId="17" xfId="0" applyFont="1" applyBorder="1" applyAlignment="1" applyProtection="1">
      <alignment horizontal="left"/>
      <protection locked="0" hidden="1"/>
    </xf>
    <xf numFmtId="0" fontId="25" fillId="2" borderId="11" xfId="0" applyFont="1" applyFill="1" applyBorder="1" applyAlignment="1" applyProtection="1">
      <alignment horizontal="right" vertical="center"/>
      <protection hidden="1"/>
    </xf>
    <xf numFmtId="14" fontId="2" fillId="0" borderId="15" xfId="0" applyNumberFormat="1" applyFont="1" applyBorder="1" applyAlignment="1" applyProtection="1">
      <alignment horizontal="left"/>
      <protection locked="0" hidden="1"/>
    </xf>
    <xf numFmtId="0" fontId="2" fillId="0" borderId="15" xfId="0" applyFont="1" applyBorder="1" applyAlignment="1" applyProtection="1">
      <alignment horizontal="left"/>
      <protection locked="0" hidden="1"/>
    </xf>
    <xf numFmtId="0" fontId="25" fillId="2" borderId="63" xfId="0" applyFont="1" applyFill="1" applyBorder="1" applyAlignment="1" applyProtection="1">
      <alignment horizontal="right" vertical="center"/>
      <protection hidden="1"/>
    </xf>
    <xf numFmtId="0" fontId="2" fillId="0" borderId="62" xfId="0" applyFont="1" applyBorder="1" applyAlignment="1" applyProtection="1">
      <alignment horizontal="left"/>
      <protection locked="0" hidden="1"/>
    </xf>
    <xf numFmtId="0" fontId="25" fillId="2" borderId="17" xfId="0" applyFont="1" applyFill="1" applyBorder="1" applyAlignment="1" applyProtection="1">
      <alignment horizontal="right" vertical="center"/>
      <protection hidden="1"/>
    </xf>
    <xf numFmtId="1" fontId="7" fillId="0" borderId="0" xfId="0" applyNumberFormat="1" applyFont="1" applyProtection="1">
      <protection locked="0"/>
    </xf>
    <xf numFmtId="0" fontId="0" fillId="0" borderId="0" xfId="0" applyAlignment="1">
      <alignment horizontal="left" vertical="top"/>
    </xf>
    <xf numFmtId="0" fontId="0" fillId="0" borderId="0" xfId="0" applyAlignment="1">
      <alignment horizontal="right" vertical="top"/>
    </xf>
    <xf numFmtId="0" fontId="0" fillId="0" borderId="0" xfId="0" applyAlignment="1" applyProtection="1">
      <alignment wrapText="1"/>
      <protection hidden="1"/>
    </xf>
    <xf numFmtId="0" fontId="2" fillId="0" borderId="0" xfId="0" applyFont="1" applyAlignment="1" applyProtection="1">
      <alignment wrapText="1"/>
      <protection hidden="1"/>
    </xf>
    <xf numFmtId="0" fontId="24" fillId="0" borderId="0" xfId="0" applyFont="1" applyAlignment="1" applyProtection="1">
      <alignment wrapText="1"/>
      <protection hidden="1"/>
    </xf>
    <xf numFmtId="0" fontId="24" fillId="0" borderId="0" xfId="0" applyFont="1" applyProtection="1">
      <protection hidden="1"/>
    </xf>
    <xf numFmtId="0" fontId="23" fillId="0" borderId="0" xfId="0" applyFont="1" applyAlignment="1" applyProtection="1">
      <alignment wrapText="1"/>
      <protection hidden="1"/>
    </xf>
    <xf numFmtId="0" fontId="36" fillId="9" borderId="46" xfId="0" applyFont="1" applyFill="1" applyBorder="1" applyAlignment="1">
      <alignment horizontal="left" vertical="top" wrapText="1"/>
    </xf>
    <xf numFmtId="0" fontId="11" fillId="0" borderId="0" xfId="0" applyFont="1" applyAlignment="1">
      <alignment horizontal="left" vertical="top" wrapText="1"/>
    </xf>
    <xf numFmtId="0" fontId="7" fillId="0" borderId="46" xfId="1" applyFont="1" applyBorder="1" applyAlignment="1">
      <alignment horizontal="left" vertical="top" wrapText="1"/>
    </xf>
    <xf numFmtId="0" fontId="7" fillId="0" borderId="32" xfId="1" applyFont="1" applyBorder="1" applyAlignment="1">
      <alignment horizontal="left" vertical="top" wrapText="1"/>
    </xf>
    <xf numFmtId="0" fontId="7" fillId="0" borderId="38" xfId="1" applyFont="1" applyBorder="1" applyAlignment="1">
      <alignment horizontal="left" vertical="top" wrapText="1"/>
    </xf>
    <xf numFmtId="0" fontId="7" fillId="9" borderId="0" xfId="1" applyFont="1" applyFill="1" applyAlignment="1">
      <alignment horizontal="left" vertical="top" wrapText="1"/>
    </xf>
    <xf numFmtId="0" fontId="7" fillId="0" borderId="34" xfId="1" applyFont="1" applyBorder="1" applyAlignment="1">
      <alignment horizontal="left" vertical="top" wrapText="1"/>
    </xf>
    <xf numFmtId="0" fontId="32" fillId="0" borderId="34" xfId="1" applyFont="1" applyBorder="1" applyAlignment="1">
      <alignment horizontal="left" vertical="top" wrapText="1"/>
    </xf>
    <xf numFmtId="0" fontId="32" fillId="0" borderId="38" xfId="1" applyFont="1" applyBorder="1" applyAlignment="1">
      <alignment horizontal="left" vertical="top" wrapText="1"/>
    </xf>
    <xf numFmtId="0" fontId="10" fillId="0" borderId="34" xfId="1" applyFont="1" applyBorder="1" applyAlignment="1">
      <alignment horizontal="left" vertical="top" wrapText="1"/>
    </xf>
    <xf numFmtId="0" fontId="7" fillId="9" borderId="46" xfId="0" applyFont="1" applyFill="1" applyBorder="1" applyAlignment="1">
      <alignment horizontal="left" vertical="top" wrapText="1"/>
    </xf>
    <xf numFmtId="0" fontId="2" fillId="0" borderId="46" xfId="1" applyFont="1" applyBorder="1" applyAlignment="1">
      <alignment horizontal="left" vertical="top" wrapText="1"/>
    </xf>
    <xf numFmtId="0" fontId="7" fillId="0" borderId="32" xfId="0" applyFont="1" applyBorder="1" applyAlignment="1">
      <alignment horizontal="left" vertical="top" wrapText="1"/>
    </xf>
    <xf numFmtId="0" fontId="33" fillId="0" borderId="51" xfId="1" applyFont="1" applyBorder="1" applyAlignment="1">
      <alignment horizontal="left" vertical="top" wrapText="1"/>
    </xf>
    <xf numFmtId="0" fontId="7" fillId="0" borderId="34" xfId="1" applyFont="1" applyFill="1" applyBorder="1" applyAlignment="1">
      <alignment horizontal="left" vertical="top" wrapText="1"/>
    </xf>
    <xf numFmtId="0" fontId="7" fillId="0" borderId="38" xfId="1" applyFont="1" applyFill="1" applyBorder="1" applyAlignment="1">
      <alignment horizontal="left" vertical="top" wrapText="1"/>
    </xf>
    <xf numFmtId="0" fontId="7" fillId="0" borderId="32" xfId="1" applyFont="1" applyFill="1" applyBorder="1" applyAlignment="1">
      <alignment horizontal="left" vertical="top" wrapText="1"/>
    </xf>
    <xf numFmtId="0" fontId="7" fillId="0" borderId="34" xfId="0" applyFont="1" applyBorder="1" applyAlignment="1">
      <alignment horizontal="left" vertical="top" wrapText="1"/>
    </xf>
    <xf numFmtId="0" fontId="7" fillId="9" borderId="0" xfId="0" applyFont="1" applyFill="1" applyAlignment="1">
      <alignment horizontal="left" vertical="top" wrapText="1"/>
    </xf>
    <xf numFmtId="0" fontId="7" fillId="0" borderId="38" xfId="0" applyFont="1" applyBorder="1" applyAlignment="1">
      <alignment horizontal="left" vertical="top" wrapText="1"/>
    </xf>
    <xf numFmtId="0" fontId="2" fillId="0" borderId="46" xfId="1" applyFont="1" applyFill="1" applyBorder="1" applyAlignment="1">
      <alignment horizontal="left" vertical="top" wrapText="1"/>
    </xf>
    <xf numFmtId="0" fontId="7" fillId="0" borderId="34" xfId="1" applyFont="1" applyBorder="1" applyAlignment="1">
      <alignment horizontal="left" vertical="top"/>
    </xf>
    <xf numFmtId="0" fontId="32" fillId="0" borderId="51" xfId="1" applyFont="1" applyBorder="1" applyAlignment="1">
      <alignment horizontal="left" vertical="top" wrapText="1"/>
    </xf>
    <xf numFmtId="0" fontId="2" fillId="0" borderId="0" xfId="0" applyFont="1" applyAlignment="1">
      <alignment horizontal="left" vertical="top" wrapText="1"/>
    </xf>
    <xf numFmtId="0" fontId="1" fillId="0" borderId="34" xfId="1" applyBorder="1" applyAlignment="1">
      <alignment horizontal="left" vertical="top" wrapText="1"/>
    </xf>
    <xf numFmtId="0" fontId="1" fillId="0" borderId="38" xfId="1" applyBorder="1" applyAlignment="1">
      <alignment horizontal="left" vertical="top" wrapText="1"/>
    </xf>
    <xf numFmtId="0" fontId="1" fillId="0" borderId="0" xfId="1" applyFill="1" applyAlignment="1" applyProtection="1">
      <alignment wrapText="1"/>
      <protection hidden="1"/>
    </xf>
    <xf numFmtId="0" fontId="7" fillId="0" borderId="8" xfId="0" applyFont="1" applyBorder="1" applyAlignment="1" applyProtection="1">
      <alignment horizontal="center"/>
      <protection locked="0"/>
    </xf>
    <xf numFmtId="0" fontId="7" fillId="0" borderId="52" xfId="0" applyFont="1" applyBorder="1" applyAlignment="1">
      <alignment horizontal="center"/>
    </xf>
    <xf numFmtId="0" fontId="2" fillId="0" borderId="45" xfId="0" applyFont="1" applyBorder="1" applyAlignment="1" applyProtection="1">
      <alignment horizontal="center"/>
      <protection locked="0"/>
    </xf>
    <xf numFmtId="0" fontId="2" fillId="0" borderId="47" xfId="0" applyFont="1" applyBorder="1" applyAlignment="1" applyProtection="1">
      <alignment horizontal="center"/>
      <protection locked="0"/>
    </xf>
    <xf numFmtId="0" fontId="9" fillId="0" borderId="65" xfId="0" applyFont="1" applyBorder="1" applyAlignment="1" applyProtection="1">
      <alignment horizontal="center" vertical="center" textRotation="88"/>
      <protection locked="0"/>
    </xf>
    <xf numFmtId="0" fontId="9" fillId="0" borderId="66" xfId="0" applyFont="1" applyBorder="1" applyAlignment="1" applyProtection="1">
      <alignment horizontal="center" vertical="center" textRotation="88"/>
      <protection locked="0"/>
    </xf>
    <xf numFmtId="0" fontId="9" fillId="0" borderId="67" xfId="0" applyFont="1" applyBorder="1" applyAlignment="1" applyProtection="1">
      <alignment horizontal="center" vertical="center" textRotation="88"/>
      <protection locked="0"/>
    </xf>
    <xf numFmtId="0" fontId="9" fillId="0" borderId="0" xfId="0" applyFont="1" applyAlignment="1" applyProtection="1">
      <alignment horizontal="center"/>
      <protection locked="0"/>
    </xf>
    <xf numFmtId="0" fontId="7" fillId="0" borderId="33" xfId="0" applyFont="1" applyBorder="1" applyAlignment="1" applyProtection="1">
      <alignment horizontal="right" vertical="center"/>
      <protection locked="0"/>
    </xf>
    <xf numFmtId="0" fontId="7" fillId="0" borderId="0" xfId="0" applyFont="1" applyAlignment="1" applyProtection="1">
      <alignment horizontal="right" vertical="center"/>
      <protection locked="0"/>
    </xf>
    <xf numFmtId="0" fontId="7" fillId="0" borderId="36" xfId="0" applyFont="1" applyBorder="1" applyAlignment="1" applyProtection="1">
      <alignment horizontal="right" vertical="center"/>
      <protection locked="0"/>
    </xf>
    <xf numFmtId="0" fontId="7" fillId="0" borderId="37" xfId="0" applyFont="1" applyBorder="1" applyAlignment="1" applyProtection="1">
      <alignment horizontal="right" vertical="center"/>
      <protection locked="0"/>
    </xf>
    <xf numFmtId="0" fontId="2" fillId="0" borderId="0" xfId="0" applyFont="1" applyAlignment="1" applyProtection="1">
      <alignment horizontal="left" vertical="center"/>
      <protection locked="0"/>
    </xf>
    <xf numFmtId="0" fontId="2" fillId="0" borderId="34" xfId="0" applyFont="1" applyBorder="1" applyAlignment="1" applyProtection="1">
      <alignment horizontal="left" vertical="center"/>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0" fontId="7" fillId="8" borderId="35" xfId="0" applyFont="1" applyFill="1" applyBorder="1" applyAlignment="1" applyProtection="1">
      <alignment horizontal="center"/>
      <protection locked="0"/>
    </xf>
    <xf numFmtId="0" fontId="7" fillId="8" borderId="32" xfId="0" applyFont="1" applyFill="1" applyBorder="1" applyAlignment="1" applyProtection="1">
      <alignment horizontal="center"/>
      <protection locked="0"/>
    </xf>
    <xf numFmtId="0" fontId="2" fillId="8" borderId="31" xfId="0" applyFont="1" applyFill="1" applyBorder="1" applyAlignment="1" applyProtection="1">
      <alignment horizontal="center"/>
      <protection locked="0"/>
    </xf>
    <xf numFmtId="0" fontId="2" fillId="8" borderId="35" xfId="0" applyFont="1" applyFill="1" applyBorder="1" applyAlignment="1" applyProtection="1">
      <alignment horizontal="center"/>
      <protection locked="0"/>
    </xf>
    <xf numFmtId="0" fontId="2" fillId="8" borderId="32" xfId="0" applyFont="1" applyFill="1" applyBorder="1" applyAlignment="1" applyProtection="1">
      <alignment horizontal="center"/>
      <protection locked="0"/>
    </xf>
    <xf numFmtId="0" fontId="7" fillId="0" borderId="24" xfId="0" applyFont="1" applyBorder="1" applyAlignment="1" applyProtection="1">
      <alignment horizontal="center"/>
      <protection locked="0"/>
    </xf>
    <xf numFmtId="0" fontId="7" fillId="0" borderId="8" xfId="0" applyFont="1" applyBorder="1" applyAlignment="1" applyProtection="1">
      <alignment horizontal="center"/>
      <protection locked="0"/>
    </xf>
    <xf numFmtId="0" fontId="7" fillId="0" borderId="17" xfId="0" applyFont="1" applyBorder="1" applyAlignment="1" applyProtection="1">
      <alignment horizontal="center"/>
      <protection locked="0"/>
    </xf>
    <xf numFmtId="0" fontId="2" fillId="0" borderId="17" xfId="0" applyFont="1" applyBorder="1" applyAlignment="1" applyProtection="1">
      <alignment horizontal="center"/>
      <protection locked="0"/>
    </xf>
    <xf numFmtId="0" fontId="2" fillId="0" borderId="24" xfId="0" applyFont="1" applyBorder="1" applyAlignment="1" applyProtection="1">
      <alignment horizontal="center"/>
      <protection locked="0"/>
    </xf>
    <xf numFmtId="0" fontId="2" fillId="0" borderId="8" xfId="0" applyFont="1" applyBorder="1" applyAlignment="1" applyProtection="1">
      <alignment horizontal="center"/>
      <protection locked="0"/>
    </xf>
    <xf numFmtId="0" fontId="7" fillId="0" borderId="31" xfId="0" applyFont="1" applyBorder="1" applyAlignment="1" applyProtection="1">
      <alignment horizontal="center"/>
      <protection locked="0"/>
    </xf>
    <xf numFmtId="0" fontId="7" fillId="0" borderId="35" xfId="0" applyFont="1" applyBorder="1" applyAlignment="1" applyProtection="1">
      <alignment horizontal="center"/>
      <protection locked="0"/>
    </xf>
    <xf numFmtId="0" fontId="7" fillId="0" borderId="32" xfId="0" applyFont="1" applyBorder="1" applyAlignment="1" applyProtection="1">
      <alignment horizontal="center"/>
      <protection locked="0"/>
    </xf>
    <xf numFmtId="0" fontId="7" fillId="0" borderId="33" xfId="0" applyFont="1" applyBorder="1" applyAlignment="1" applyProtection="1">
      <alignment horizontal="center"/>
      <protection locked="0"/>
    </xf>
    <xf numFmtId="0" fontId="7" fillId="0" borderId="0" xfId="0" applyFont="1" applyAlignment="1" applyProtection="1">
      <alignment horizontal="center"/>
      <protection locked="0"/>
    </xf>
    <xf numFmtId="0" fontId="7" fillId="0" borderId="34" xfId="0" applyFont="1" applyBorder="1" applyAlignment="1" applyProtection="1">
      <alignment horizontal="center"/>
      <protection locked="0"/>
    </xf>
    <xf numFmtId="0" fontId="2" fillId="0" borderId="47" xfId="0" applyFont="1" applyBorder="1" applyAlignment="1">
      <alignment horizontal="center"/>
    </xf>
    <xf numFmtId="0" fontId="2" fillId="0" borderId="51" xfId="0" applyFont="1" applyBorder="1" applyAlignment="1">
      <alignment horizontal="center"/>
    </xf>
    <xf numFmtId="0" fontId="12" fillId="0" borderId="54" xfId="0" applyFont="1" applyBorder="1" applyAlignment="1" applyProtection="1">
      <alignment horizontal="center" vertical="top" wrapText="1"/>
      <protection locked="0"/>
    </xf>
    <xf numFmtId="0" fontId="12" fillId="0" borderId="6" xfId="0" applyFont="1" applyBorder="1" applyAlignment="1" applyProtection="1">
      <alignment horizontal="center" vertical="top" wrapText="1"/>
      <protection locked="0"/>
    </xf>
    <xf numFmtId="0" fontId="12" fillId="0" borderId="56" xfId="0" applyFont="1" applyBorder="1" applyAlignment="1" applyProtection="1">
      <alignment horizontal="center" vertical="top" wrapText="1"/>
      <protection locked="0"/>
    </xf>
    <xf numFmtId="0" fontId="12" fillId="0" borderId="47" xfId="0" applyFont="1" applyBorder="1" applyAlignment="1" applyProtection="1">
      <alignment horizontal="center" vertical="top" wrapText="1"/>
      <protection locked="0"/>
    </xf>
    <xf numFmtId="0" fontId="12" fillId="0" borderId="57" xfId="0" applyFont="1" applyBorder="1" applyAlignment="1" applyProtection="1">
      <alignment horizontal="center" vertical="top" wrapText="1"/>
      <protection locked="0"/>
    </xf>
    <xf numFmtId="0" fontId="12" fillId="0" borderId="50" xfId="0" applyFont="1" applyBorder="1" applyAlignment="1" applyProtection="1">
      <alignment horizontal="center" vertical="top" wrapText="1"/>
      <protection locked="0"/>
    </xf>
    <xf numFmtId="0" fontId="7" fillId="0" borderId="50" xfId="0" applyFont="1" applyBorder="1" applyAlignment="1">
      <alignment horizontal="center"/>
    </xf>
    <xf numFmtId="0" fontId="7" fillId="0" borderId="52" xfId="0" applyFont="1" applyBorder="1" applyAlignment="1">
      <alignment horizontal="center"/>
    </xf>
    <xf numFmtId="0" fontId="12" fillId="5" borderId="22" xfId="0" applyFont="1" applyFill="1" applyBorder="1" applyAlignment="1" applyProtection="1">
      <alignment horizontal="left"/>
      <protection hidden="1"/>
    </xf>
    <xf numFmtId="0" fontId="12" fillId="5" borderId="24" xfId="0" applyFont="1" applyFill="1" applyBorder="1" applyAlignment="1" applyProtection="1">
      <alignment horizontal="left"/>
      <protection hidden="1"/>
    </xf>
    <xf numFmtId="0" fontId="12" fillId="5" borderId="8" xfId="0" applyFont="1" applyFill="1" applyBorder="1" applyAlignment="1" applyProtection="1">
      <alignment horizontal="left"/>
      <protection hidden="1"/>
    </xf>
    <xf numFmtId="0" fontId="12" fillId="5" borderId="23" xfId="0" applyFont="1" applyFill="1" applyBorder="1" applyAlignment="1" applyProtection="1">
      <alignment horizontal="left"/>
      <protection hidden="1"/>
    </xf>
    <xf numFmtId="0" fontId="12" fillId="5" borderId="26" xfId="0" applyFont="1" applyFill="1" applyBorder="1" applyAlignment="1" applyProtection="1">
      <alignment horizontal="left"/>
      <protection hidden="1"/>
    </xf>
    <xf numFmtId="0" fontId="12" fillId="5" borderId="9" xfId="0" applyFont="1" applyFill="1" applyBorder="1" applyAlignment="1" applyProtection="1">
      <alignment horizontal="left"/>
      <protection hidden="1"/>
    </xf>
    <xf numFmtId="0" fontId="7" fillId="5" borderId="21" xfId="0" applyFont="1" applyFill="1" applyBorder="1" applyAlignment="1" applyProtection="1">
      <alignment horizontal="left"/>
      <protection hidden="1"/>
    </xf>
    <xf numFmtId="0" fontId="7" fillId="5" borderId="25" xfId="0" applyFont="1" applyFill="1" applyBorder="1" applyAlignment="1" applyProtection="1">
      <alignment horizontal="left"/>
      <protection hidden="1"/>
    </xf>
    <xf numFmtId="0" fontId="7" fillId="5" borderId="7" xfId="0" applyFont="1" applyFill="1" applyBorder="1" applyAlignment="1" applyProtection="1">
      <alignment horizontal="left"/>
      <protection hidden="1"/>
    </xf>
    <xf numFmtId="0" fontId="7" fillId="5" borderId="22" xfId="0" applyFont="1" applyFill="1" applyBorder="1" applyAlignment="1" applyProtection="1">
      <alignment horizontal="left"/>
      <protection hidden="1"/>
    </xf>
    <xf numFmtId="0" fontId="7" fillId="5" borderId="24" xfId="0" applyFont="1" applyFill="1" applyBorder="1" applyAlignment="1" applyProtection="1">
      <alignment horizontal="left"/>
      <protection hidden="1"/>
    </xf>
    <xf numFmtId="0" fontId="7" fillId="5" borderId="8" xfId="0" applyFont="1" applyFill="1" applyBorder="1" applyAlignment="1" applyProtection="1">
      <alignment horizontal="left"/>
      <protection hidden="1"/>
    </xf>
    <xf numFmtId="0" fontId="7" fillId="4" borderId="23" xfId="0" applyFont="1" applyFill="1" applyBorder="1" applyAlignment="1" applyProtection="1">
      <alignment horizontal="left"/>
      <protection hidden="1"/>
    </xf>
    <xf numFmtId="0" fontId="7" fillId="4" borderId="26" xfId="0" applyFont="1" applyFill="1" applyBorder="1" applyAlignment="1" applyProtection="1">
      <alignment horizontal="left"/>
      <protection hidden="1"/>
    </xf>
    <xf numFmtId="0" fontId="7" fillId="4" borderId="9" xfId="0" applyFont="1" applyFill="1" applyBorder="1" applyAlignment="1" applyProtection="1">
      <alignment horizontal="left"/>
      <protection hidden="1"/>
    </xf>
    <xf numFmtId="0" fontId="12" fillId="5" borderId="21" xfId="0" applyFont="1" applyFill="1" applyBorder="1" applyAlignment="1" applyProtection="1">
      <alignment horizontal="left"/>
      <protection hidden="1"/>
    </xf>
    <xf numFmtId="0" fontId="12" fillId="5" borderId="25" xfId="0" applyFont="1" applyFill="1" applyBorder="1" applyAlignment="1" applyProtection="1">
      <alignment horizontal="left"/>
      <protection hidden="1"/>
    </xf>
    <xf numFmtId="0" fontId="12" fillId="5" borderId="7" xfId="0" applyFont="1" applyFill="1" applyBorder="1" applyAlignment="1" applyProtection="1">
      <alignment horizontal="left"/>
      <protection hidden="1"/>
    </xf>
    <xf numFmtId="0" fontId="7" fillId="5" borderId="26" xfId="0" applyFont="1" applyFill="1" applyBorder="1" applyAlignment="1" applyProtection="1">
      <alignment horizontal="left"/>
      <protection hidden="1"/>
    </xf>
    <xf numFmtId="0" fontId="7" fillId="5" borderId="9" xfId="0" applyFont="1" applyFill="1" applyBorder="1" applyAlignment="1" applyProtection="1">
      <alignment horizontal="left"/>
      <protection hidden="1"/>
    </xf>
    <xf numFmtId="0" fontId="7" fillId="5" borderId="23" xfId="0" applyFont="1" applyFill="1" applyBorder="1" applyAlignment="1" applyProtection="1">
      <alignment horizontal="left"/>
      <protection hidden="1"/>
    </xf>
    <xf numFmtId="0" fontId="7" fillId="5" borderId="24" xfId="0" applyFont="1" applyFill="1" applyBorder="1" applyAlignment="1" applyProtection="1">
      <alignment horizontal="left"/>
      <protection locked="0" hidden="1"/>
    </xf>
    <xf numFmtId="0" fontId="7" fillId="5" borderId="8" xfId="0" applyFont="1" applyFill="1" applyBorder="1" applyAlignment="1" applyProtection="1">
      <alignment horizontal="left"/>
      <protection locked="0" hidden="1"/>
    </xf>
    <xf numFmtId="0" fontId="7" fillId="10" borderId="22" xfId="0" applyFont="1" applyFill="1" applyBorder="1" applyAlignment="1" applyProtection="1">
      <alignment horizontal="left"/>
      <protection hidden="1"/>
    </xf>
    <xf numFmtId="0" fontId="7" fillId="10" borderId="24" xfId="0" applyFont="1" applyFill="1" applyBorder="1" applyAlignment="1" applyProtection="1">
      <alignment horizontal="left"/>
      <protection hidden="1"/>
    </xf>
    <xf numFmtId="0" fontId="7" fillId="10" borderId="8" xfId="0" applyFont="1" applyFill="1" applyBorder="1" applyAlignment="1" applyProtection="1">
      <alignment horizontal="left"/>
      <protection hidden="1"/>
    </xf>
    <xf numFmtId="0" fontId="19" fillId="0" borderId="31" xfId="0" applyFont="1" applyBorder="1" applyAlignment="1" applyProtection="1">
      <alignment horizontal="center"/>
      <protection locked="0"/>
    </xf>
    <xf numFmtId="0" fontId="19" fillId="0" borderId="32" xfId="0" applyFont="1" applyBorder="1" applyAlignment="1" applyProtection="1">
      <alignment horizontal="center"/>
      <protection locked="0"/>
    </xf>
    <xf numFmtId="1" fontId="2" fillId="4" borderId="45" xfId="0" applyNumberFormat="1" applyFont="1" applyFill="1" applyBorder="1" applyAlignment="1" applyProtection="1">
      <alignment horizontal="center"/>
      <protection locked="0"/>
    </xf>
    <xf numFmtId="1" fontId="2" fillId="4" borderId="46" xfId="0" applyNumberFormat="1" applyFont="1" applyFill="1" applyBorder="1" applyAlignment="1" applyProtection="1">
      <alignment horizontal="center"/>
      <protection locked="0"/>
    </xf>
    <xf numFmtId="0" fontId="21" fillId="0" borderId="0" xfId="0" applyFont="1" applyAlignment="1" applyProtection="1">
      <alignment horizontal="center"/>
      <protection locked="0"/>
    </xf>
    <xf numFmtId="0" fontId="2" fillId="0" borderId="44" xfId="0" applyFont="1" applyBorder="1" applyAlignment="1" applyProtection="1">
      <alignment horizontal="center"/>
      <protection locked="0"/>
    </xf>
    <xf numFmtId="0" fontId="2" fillId="0" borderId="45" xfId="0" applyFont="1" applyBorder="1" applyAlignment="1" applyProtection="1">
      <alignment horizontal="center"/>
      <protection locked="0"/>
    </xf>
    <xf numFmtId="0" fontId="7" fillId="0" borderId="21" xfId="0" applyFont="1" applyBorder="1" applyAlignment="1" applyProtection="1">
      <alignment horizontal="left"/>
      <protection locked="0"/>
    </xf>
    <xf numFmtId="0" fontId="7" fillId="0" borderId="25" xfId="0" applyFont="1" applyBorder="1" applyAlignment="1" applyProtection="1">
      <alignment horizontal="left"/>
      <protection locked="0"/>
    </xf>
    <xf numFmtId="0" fontId="7" fillId="0" borderId="7" xfId="0" applyFont="1" applyBorder="1" applyAlignment="1" applyProtection="1">
      <alignment horizontal="left"/>
      <protection locked="0"/>
    </xf>
    <xf numFmtId="0" fontId="7" fillId="0" borderId="22" xfId="0" applyFont="1" applyBorder="1" applyAlignment="1" applyProtection="1">
      <alignment horizontal="left"/>
      <protection locked="0"/>
    </xf>
    <xf numFmtId="0" fontId="7" fillId="0" borderId="24" xfId="0" applyFont="1" applyBorder="1" applyAlignment="1" applyProtection="1">
      <alignment horizontal="left"/>
      <protection locked="0"/>
    </xf>
    <xf numFmtId="0" fontId="7" fillId="0" borderId="8" xfId="0" applyFont="1" applyBorder="1" applyAlignment="1" applyProtection="1">
      <alignment horizontal="left"/>
      <protection locked="0"/>
    </xf>
    <xf numFmtId="0" fontId="2" fillId="0" borderId="47" xfId="0" applyFont="1" applyBorder="1" applyAlignment="1" applyProtection="1">
      <alignment horizontal="center"/>
      <protection locked="0"/>
    </xf>
    <xf numFmtId="0" fontId="2" fillId="0" borderId="51" xfId="0" applyFont="1" applyBorder="1" applyAlignment="1" applyProtection="1">
      <alignment horizontal="center"/>
      <protection locked="0"/>
    </xf>
    <xf numFmtId="0" fontId="7" fillId="0" borderId="42" xfId="0" applyFont="1" applyBorder="1" applyAlignment="1" applyProtection="1">
      <alignment horizontal="left"/>
      <protection locked="0"/>
    </xf>
    <xf numFmtId="0" fontId="7" fillId="0" borderId="43" xfId="0" applyFont="1" applyBorder="1" applyAlignment="1" applyProtection="1">
      <alignment horizontal="left"/>
      <protection locked="0"/>
    </xf>
    <xf numFmtId="0" fontId="7" fillId="0" borderId="48" xfId="0" applyFont="1" applyBorder="1" applyAlignment="1" applyProtection="1">
      <alignment horizontal="left"/>
      <protection locked="0"/>
    </xf>
    <xf numFmtId="14" fontId="2" fillId="0" borderId="6" xfId="0" applyNumberFormat="1" applyFont="1" applyBorder="1" applyAlignment="1" applyProtection="1">
      <alignment horizontal="center"/>
      <protection locked="0"/>
    </xf>
    <xf numFmtId="0" fontId="2" fillId="0" borderId="55" xfId="0" applyFont="1" applyBorder="1" applyAlignment="1" applyProtection="1">
      <alignment horizontal="center"/>
      <protection locked="0"/>
    </xf>
    <xf numFmtId="0" fontId="3" fillId="0" borderId="44" xfId="0" applyFont="1" applyBorder="1" applyAlignment="1">
      <alignment horizontal="left" vertical="center"/>
    </xf>
    <xf numFmtId="0" fontId="3" fillId="0" borderId="45" xfId="0" applyFont="1" applyBorder="1" applyAlignment="1">
      <alignment horizontal="left" vertical="center"/>
    </xf>
    <xf numFmtId="0" fontId="3" fillId="0" borderId="46" xfId="0" applyFont="1" applyBorder="1" applyAlignment="1">
      <alignment horizontal="left" vertical="center"/>
    </xf>
    <xf numFmtId="0" fontId="4" fillId="6" borderId="31" xfId="0" applyFont="1" applyFill="1" applyBorder="1" applyAlignment="1">
      <alignment horizontal="left" vertical="center" wrapText="1"/>
    </xf>
    <xf numFmtId="0" fontId="4" fillId="6" borderId="35" xfId="0" applyFont="1" applyFill="1" applyBorder="1" applyAlignment="1">
      <alignment horizontal="left" vertical="center" wrapText="1"/>
    </xf>
    <xf numFmtId="0" fontId="4" fillId="6" borderId="32" xfId="0" applyFont="1" applyFill="1" applyBorder="1" applyAlignment="1">
      <alignment horizontal="left" vertical="center" wrapText="1"/>
    </xf>
    <xf numFmtId="0" fontId="4" fillId="6" borderId="33" xfId="0" applyFont="1" applyFill="1" applyBorder="1" applyAlignment="1">
      <alignment horizontal="left" vertical="center" wrapText="1"/>
    </xf>
    <xf numFmtId="0" fontId="4" fillId="6" borderId="0" xfId="0" applyFont="1" applyFill="1" applyAlignment="1">
      <alignment horizontal="left" vertical="center" wrapText="1"/>
    </xf>
    <xf numFmtId="0" fontId="4" fillId="6" borderId="34" xfId="0" applyFont="1" applyFill="1" applyBorder="1" applyAlignment="1">
      <alignment horizontal="left" vertical="center" wrapText="1"/>
    </xf>
    <xf numFmtId="0" fontId="4" fillId="6" borderId="36" xfId="0" applyFont="1" applyFill="1" applyBorder="1" applyAlignment="1">
      <alignment horizontal="left" vertical="center" wrapText="1"/>
    </xf>
    <xf numFmtId="0" fontId="4" fillId="6" borderId="37" xfId="0" applyFont="1" applyFill="1" applyBorder="1" applyAlignment="1">
      <alignment horizontal="left" vertical="center" wrapText="1"/>
    </xf>
    <xf numFmtId="0" fontId="4" fillId="6" borderId="38" xfId="0" applyFont="1" applyFill="1" applyBorder="1" applyAlignment="1">
      <alignment horizontal="left" vertical="center" wrapText="1"/>
    </xf>
    <xf numFmtId="0" fontId="4" fillId="6" borderId="31" xfId="0" applyFont="1" applyFill="1" applyBorder="1" applyAlignment="1">
      <alignment horizontal="left" vertical="center"/>
    </xf>
    <xf numFmtId="0" fontId="4" fillId="6" borderId="35" xfId="0" applyFont="1" applyFill="1" applyBorder="1" applyAlignment="1">
      <alignment horizontal="left" vertical="center"/>
    </xf>
    <xf numFmtId="0" fontId="4" fillId="6" borderId="32" xfId="0" applyFont="1" applyFill="1" applyBorder="1" applyAlignment="1">
      <alignment horizontal="left" vertical="center"/>
    </xf>
    <xf numFmtId="0" fontId="4" fillId="6" borderId="33" xfId="0" applyFont="1" applyFill="1" applyBorder="1" applyAlignment="1">
      <alignment horizontal="left" vertical="center"/>
    </xf>
    <xf numFmtId="0" fontId="4" fillId="6" borderId="0" xfId="0" applyFont="1" applyFill="1" applyAlignment="1">
      <alignment horizontal="left" vertical="center"/>
    </xf>
    <xf numFmtId="0" fontId="4" fillId="6" borderId="34" xfId="0" applyFont="1" applyFill="1" applyBorder="1" applyAlignment="1">
      <alignment horizontal="left" vertical="center"/>
    </xf>
    <xf numFmtId="0" fontId="4" fillId="6" borderId="36" xfId="0" applyFont="1" applyFill="1" applyBorder="1" applyAlignment="1">
      <alignment horizontal="left" vertical="center"/>
    </xf>
    <xf numFmtId="0" fontId="4" fillId="6" borderId="37" xfId="0" applyFont="1" applyFill="1" applyBorder="1" applyAlignment="1">
      <alignment horizontal="left" vertical="center"/>
    </xf>
    <xf numFmtId="0" fontId="4" fillId="6" borderId="38" xfId="0" applyFont="1" applyFill="1" applyBorder="1" applyAlignment="1">
      <alignment horizontal="left" vertical="center"/>
    </xf>
    <xf numFmtId="0" fontId="10" fillId="6" borderId="31" xfId="0" applyFont="1" applyFill="1" applyBorder="1" applyAlignment="1">
      <alignment horizontal="left" vertical="center" wrapText="1"/>
    </xf>
    <xf numFmtId="0" fontId="10" fillId="6" borderId="35" xfId="0" applyFont="1" applyFill="1" applyBorder="1" applyAlignment="1">
      <alignment horizontal="left" vertical="center" wrapText="1"/>
    </xf>
    <xf numFmtId="0" fontId="10" fillId="6" borderId="32" xfId="0" applyFont="1" applyFill="1" applyBorder="1" applyAlignment="1">
      <alignment horizontal="left" vertical="center" wrapText="1"/>
    </xf>
    <xf numFmtId="0" fontId="10" fillId="6" borderId="33" xfId="0" applyFont="1" applyFill="1" applyBorder="1" applyAlignment="1">
      <alignment horizontal="left" vertical="center" wrapText="1"/>
    </xf>
    <xf numFmtId="0" fontId="10" fillId="6" borderId="0" xfId="0" applyFont="1" applyFill="1" applyAlignment="1">
      <alignment horizontal="left" vertical="center" wrapText="1"/>
    </xf>
    <xf numFmtId="0" fontId="10" fillId="6" borderId="34" xfId="0" applyFont="1" applyFill="1" applyBorder="1" applyAlignment="1">
      <alignment horizontal="left" vertical="center" wrapText="1"/>
    </xf>
    <xf numFmtId="0" fontId="10" fillId="6" borderId="36" xfId="0" applyFont="1" applyFill="1" applyBorder="1" applyAlignment="1">
      <alignment horizontal="left" vertical="center" wrapText="1"/>
    </xf>
    <xf numFmtId="0" fontId="10" fillId="6" borderId="37" xfId="0" applyFont="1" applyFill="1" applyBorder="1" applyAlignment="1">
      <alignment horizontal="left" vertical="center" wrapText="1"/>
    </xf>
    <xf numFmtId="0" fontId="10" fillId="6" borderId="38" xfId="0" applyFont="1" applyFill="1" applyBorder="1" applyAlignment="1">
      <alignment horizontal="left" vertical="center" wrapText="1"/>
    </xf>
    <xf numFmtId="0" fontId="4" fillId="6" borderId="18" xfId="0" applyFont="1" applyFill="1" applyBorder="1" applyAlignment="1">
      <alignment horizontal="left" vertical="center"/>
    </xf>
    <xf numFmtId="0" fontId="4" fillId="6" borderId="25" xfId="0" applyFont="1" applyFill="1" applyBorder="1" applyAlignment="1">
      <alignment horizontal="left" vertical="center"/>
    </xf>
    <xf numFmtId="0" fontId="4" fillId="6" borderId="39" xfId="0" applyFont="1" applyFill="1" applyBorder="1" applyAlignment="1">
      <alignment horizontal="left" vertical="center"/>
    </xf>
    <xf numFmtId="0" fontId="5" fillId="6" borderId="22" xfId="0" applyFont="1" applyFill="1" applyBorder="1" applyAlignment="1">
      <alignment horizontal="left" vertical="center" wrapText="1"/>
    </xf>
    <xf numFmtId="0" fontId="4" fillId="6" borderId="24" xfId="0" applyFont="1" applyFill="1" applyBorder="1" applyAlignment="1">
      <alignment horizontal="left" vertical="center" wrapText="1"/>
    </xf>
    <xf numFmtId="0" fontId="4" fillId="6" borderId="19" xfId="0" applyFont="1" applyFill="1" applyBorder="1" applyAlignment="1">
      <alignment horizontal="left" vertical="center"/>
    </xf>
    <xf numFmtId="0" fontId="4" fillId="6" borderId="23" xfId="0" applyFont="1" applyFill="1" applyBorder="1" applyAlignment="1">
      <alignment horizontal="left" vertical="center"/>
    </xf>
    <xf numFmtId="0" fontId="4" fillId="6" borderId="26" xfId="0" applyFont="1" applyFill="1" applyBorder="1" applyAlignment="1">
      <alignment horizontal="left" vertical="center"/>
    </xf>
    <xf numFmtId="0" fontId="4" fillId="6" borderId="41" xfId="0" applyFont="1" applyFill="1" applyBorder="1" applyAlignment="1">
      <alignment horizontal="left" vertical="center"/>
    </xf>
    <xf numFmtId="0" fontId="4" fillId="6" borderId="44" xfId="0" applyFont="1" applyFill="1" applyBorder="1" applyAlignment="1">
      <alignment horizontal="left" vertical="center"/>
    </xf>
    <xf numFmtId="0" fontId="4" fillId="6" borderId="45" xfId="0" applyFont="1" applyFill="1" applyBorder="1" applyAlignment="1">
      <alignment horizontal="left" vertical="center"/>
    </xf>
    <xf numFmtId="0" fontId="4" fillId="6" borderId="46" xfId="0" applyFont="1" applyFill="1" applyBorder="1" applyAlignment="1">
      <alignment horizontal="left" vertical="center"/>
    </xf>
    <xf numFmtId="0" fontId="5" fillId="6" borderId="31" xfId="0" applyFont="1" applyFill="1" applyBorder="1" applyAlignment="1">
      <alignment horizontal="left" vertical="center"/>
    </xf>
    <xf numFmtId="0" fontId="5" fillId="6" borderId="35" xfId="0" applyFont="1" applyFill="1" applyBorder="1" applyAlignment="1">
      <alignment horizontal="left" vertical="center"/>
    </xf>
    <xf numFmtId="0" fontId="5" fillId="6" borderId="32" xfId="0" applyFont="1" applyFill="1" applyBorder="1" applyAlignment="1">
      <alignment horizontal="left" vertical="center"/>
    </xf>
    <xf numFmtId="0" fontId="5" fillId="6" borderId="33" xfId="0" applyFont="1" applyFill="1" applyBorder="1" applyAlignment="1">
      <alignment horizontal="left" vertical="center"/>
    </xf>
    <xf numFmtId="0" fontId="5" fillId="6" borderId="0" xfId="0" applyFont="1" applyFill="1" applyAlignment="1">
      <alignment horizontal="left" vertical="center"/>
    </xf>
    <xf numFmtId="0" fontId="5" fillId="6" borderId="34" xfId="0" applyFont="1" applyFill="1" applyBorder="1" applyAlignment="1">
      <alignment horizontal="left" vertical="center"/>
    </xf>
    <xf numFmtId="0" fontId="5" fillId="6" borderId="36" xfId="0" applyFont="1" applyFill="1" applyBorder="1" applyAlignment="1">
      <alignment horizontal="left" vertical="center"/>
    </xf>
    <xf numFmtId="0" fontId="5" fillId="6" borderId="37" xfId="0" applyFont="1" applyFill="1" applyBorder="1" applyAlignment="1">
      <alignment horizontal="left" vertical="center"/>
    </xf>
    <xf numFmtId="0" fontId="5" fillId="6" borderId="38" xfId="0" applyFont="1" applyFill="1" applyBorder="1" applyAlignment="1">
      <alignment horizontal="left" vertical="center"/>
    </xf>
    <xf numFmtId="0" fontId="10" fillId="6" borderId="21" xfId="0" applyFont="1" applyFill="1" applyBorder="1" applyAlignment="1">
      <alignment horizontal="left" vertical="center" wrapText="1"/>
    </xf>
    <xf numFmtId="0" fontId="5" fillId="6" borderId="18" xfId="0" applyFont="1" applyFill="1" applyBorder="1" applyAlignment="1">
      <alignment horizontal="left" vertical="center"/>
    </xf>
    <xf numFmtId="0" fontId="4" fillId="6" borderId="22" xfId="0" applyFont="1" applyFill="1" applyBorder="1" applyAlignment="1">
      <alignment horizontal="left" vertical="center" wrapText="1"/>
    </xf>
    <xf numFmtId="0" fontId="3" fillId="6" borderId="23" xfId="0" applyFont="1" applyFill="1" applyBorder="1" applyAlignment="1">
      <alignment horizontal="left" vertical="center"/>
    </xf>
    <xf numFmtId="0" fontId="35" fillId="9" borderId="44" xfId="0" applyFont="1" applyFill="1" applyBorder="1" applyAlignment="1">
      <alignment horizontal="left" vertical="center" wrapText="1"/>
    </xf>
    <xf numFmtId="0" fontId="35" fillId="9" borderId="46" xfId="0" applyFont="1" applyFill="1" applyBorder="1" applyAlignment="1">
      <alignment horizontal="left" vertical="center" wrapText="1"/>
    </xf>
    <xf numFmtId="0" fontId="5" fillId="6" borderId="21" xfId="0" applyFont="1" applyFill="1" applyBorder="1" applyAlignment="1">
      <alignment horizontal="left" vertical="center"/>
    </xf>
    <xf numFmtId="0" fontId="4" fillId="6" borderId="21" xfId="0" applyFont="1" applyFill="1" applyBorder="1" applyAlignment="1">
      <alignment horizontal="left" vertical="center"/>
    </xf>
    <xf numFmtId="0" fontId="7" fillId="6" borderId="44" xfId="1" applyFont="1" applyFill="1" applyBorder="1" applyAlignment="1"/>
    <xf numFmtId="0" fontId="4" fillId="6" borderId="45" xfId="0" applyFont="1" applyFill="1" applyBorder="1"/>
    <xf numFmtId="0" fontId="4" fillId="6" borderId="46" xfId="0" applyFont="1" applyFill="1" applyBorder="1"/>
    <xf numFmtId="0" fontId="0" fillId="0" borderId="35" xfId="0" applyBorder="1" applyAlignment="1">
      <alignment horizontal="left" vertical="center"/>
    </xf>
    <xf numFmtId="0" fontId="0" fillId="0" borderId="32" xfId="0" applyBorder="1" applyAlignment="1">
      <alignment horizontal="left" vertical="center"/>
    </xf>
    <xf numFmtId="0" fontId="0" fillId="0" borderId="36" xfId="0" applyBorder="1" applyAlignment="1">
      <alignment horizontal="left" vertical="center"/>
    </xf>
    <xf numFmtId="0" fontId="0" fillId="0" borderId="37" xfId="0" applyBorder="1" applyAlignment="1">
      <alignment horizontal="left" vertical="center"/>
    </xf>
    <xf numFmtId="0" fontId="0" fillId="0" borderId="38" xfId="0" applyBorder="1" applyAlignment="1">
      <alignment horizontal="left" vertical="center"/>
    </xf>
    <xf numFmtId="0" fontId="4" fillId="9" borderId="31" xfId="0" applyFont="1" applyFill="1" applyBorder="1" applyAlignment="1">
      <alignment horizontal="center" vertical="center"/>
    </xf>
    <xf numFmtId="0" fontId="4" fillId="9" borderId="35" xfId="0" applyFont="1" applyFill="1" applyBorder="1" applyAlignment="1">
      <alignment horizontal="center" vertical="center"/>
    </xf>
    <xf numFmtId="0" fontId="4" fillId="9" borderId="32" xfId="0" applyFont="1" applyFill="1" applyBorder="1" applyAlignment="1">
      <alignment horizontal="center" vertical="center"/>
    </xf>
    <xf numFmtId="0" fontId="10" fillId="4" borderId="31" xfId="0" applyFont="1" applyFill="1" applyBorder="1" applyAlignment="1">
      <alignment horizontal="left" vertical="center" wrapText="1"/>
    </xf>
    <xf numFmtId="0" fontId="10" fillId="4" borderId="35" xfId="0" applyFont="1" applyFill="1" applyBorder="1" applyAlignment="1">
      <alignment horizontal="left" vertical="center" wrapText="1"/>
    </xf>
    <xf numFmtId="0" fontId="10" fillId="4" borderId="32" xfId="0" applyFont="1" applyFill="1" applyBorder="1" applyAlignment="1">
      <alignment horizontal="left" vertical="center" wrapText="1"/>
    </xf>
    <xf numFmtId="0" fontId="10" fillId="4" borderId="33" xfId="0" applyFont="1" applyFill="1" applyBorder="1" applyAlignment="1">
      <alignment horizontal="left" vertical="center" wrapText="1"/>
    </xf>
    <xf numFmtId="0" fontId="10" fillId="4" borderId="0" xfId="0" applyFont="1" applyFill="1" applyAlignment="1">
      <alignment horizontal="left" vertical="center" wrapText="1"/>
    </xf>
    <xf numFmtId="0" fontId="10" fillId="4" borderId="34" xfId="0" applyFont="1" applyFill="1" applyBorder="1" applyAlignment="1">
      <alignment horizontal="left" vertical="center" wrapText="1"/>
    </xf>
    <xf numFmtId="0" fontId="10" fillId="4" borderId="36" xfId="0" applyFont="1" applyFill="1" applyBorder="1" applyAlignment="1">
      <alignment horizontal="left" vertical="center" wrapText="1"/>
    </xf>
    <xf numFmtId="0" fontId="10" fillId="4" borderId="37" xfId="0" applyFont="1" applyFill="1" applyBorder="1" applyAlignment="1">
      <alignment horizontal="left" vertical="center" wrapText="1"/>
    </xf>
    <xf numFmtId="0" fontId="10" fillId="4" borderId="38" xfId="0" applyFont="1" applyFill="1" applyBorder="1" applyAlignment="1">
      <alignment horizontal="left" vertical="center" wrapText="1"/>
    </xf>
    <xf numFmtId="0" fontId="4" fillId="6" borderId="18" xfId="0" applyFont="1" applyFill="1" applyBorder="1" applyAlignment="1">
      <alignment horizontal="left" vertical="center" wrapText="1"/>
    </xf>
    <xf numFmtId="0" fontId="4" fillId="6" borderId="25" xfId="0" applyFont="1" applyFill="1" applyBorder="1" applyAlignment="1">
      <alignment horizontal="left" vertical="center" wrapText="1"/>
    </xf>
    <xf numFmtId="0" fontId="4" fillId="6" borderId="39" xfId="0" applyFont="1" applyFill="1" applyBorder="1" applyAlignment="1">
      <alignment horizontal="left" vertical="center" wrapText="1"/>
    </xf>
    <xf numFmtId="0" fontId="4" fillId="6" borderId="19" xfId="0" applyFont="1" applyFill="1" applyBorder="1" applyAlignment="1">
      <alignment horizontal="left" vertical="center" wrapText="1"/>
    </xf>
    <xf numFmtId="0" fontId="4" fillId="6" borderId="23" xfId="0" applyFont="1" applyFill="1" applyBorder="1" applyAlignment="1">
      <alignment horizontal="left" vertical="center" wrapText="1"/>
    </xf>
    <xf numFmtId="0" fontId="4" fillId="6" borderId="26" xfId="0" applyFont="1" applyFill="1" applyBorder="1" applyAlignment="1">
      <alignment horizontal="left" vertical="center" wrapText="1"/>
    </xf>
    <xf numFmtId="0" fontId="4" fillId="6" borderId="41" xfId="0" applyFont="1" applyFill="1" applyBorder="1" applyAlignment="1">
      <alignment horizontal="left" vertical="center" wrapText="1"/>
    </xf>
    <xf numFmtId="0" fontId="4" fillId="6" borderId="21" xfId="0" applyFont="1" applyFill="1" applyBorder="1" applyAlignment="1">
      <alignment horizontal="left" vertical="center" wrapText="1"/>
    </xf>
    <xf numFmtId="0" fontId="4" fillId="6" borderId="20" xfId="0" applyFont="1" applyFill="1" applyBorder="1" applyAlignment="1">
      <alignment horizontal="left" vertical="center" wrapText="1"/>
    </xf>
    <xf numFmtId="0" fontId="4" fillId="6" borderId="24" xfId="0" applyFont="1" applyFill="1" applyBorder="1" applyAlignment="1">
      <alignment horizontal="left" vertical="center"/>
    </xf>
    <xf numFmtId="0" fontId="4" fillId="6" borderId="40" xfId="0" applyFont="1" applyFill="1" applyBorder="1" applyAlignment="1">
      <alignment horizontal="left" vertical="center"/>
    </xf>
    <xf numFmtId="0" fontId="5" fillId="6" borderId="23" xfId="0" applyFont="1" applyFill="1" applyBorder="1" applyAlignment="1">
      <alignment horizontal="left" vertical="center"/>
    </xf>
    <xf numFmtId="0" fontId="5" fillId="6" borderId="44" xfId="0" applyFont="1" applyFill="1" applyBorder="1" applyAlignment="1">
      <alignment horizontal="left" vertical="center" wrapText="1"/>
    </xf>
    <xf numFmtId="0" fontId="4" fillId="0" borderId="45" xfId="0" applyFont="1" applyBorder="1" applyAlignment="1">
      <alignment horizontal="left" vertical="center" wrapText="1"/>
    </xf>
    <xf numFmtId="0" fontId="4" fillId="0" borderId="46" xfId="0" applyFont="1" applyBorder="1" applyAlignment="1">
      <alignment horizontal="left" vertical="center" wrapText="1"/>
    </xf>
    <xf numFmtId="0" fontId="4" fillId="9" borderId="33" xfId="0" applyFont="1" applyFill="1" applyBorder="1" applyAlignment="1">
      <alignment horizontal="center" vertical="center"/>
    </xf>
    <xf numFmtId="0" fontId="4" fillId="9" borderId="0" xfId="0" applyFont="1" applyFill="1" applyAlignment="1">
      <alignment horizontal="center" vertical="center"/>
    </xf>
    <xf numFmtId="0" fontId="4" fillId="9" borderId="34" xfId="0" applyFont="1" applyFill="1" applyBorder="1" applyAlignment="1">
      <alignment horizontal="center" vertical="center"/>
    </xf>
    <xf numFmtId="0" fontId="5" fillId="6" borderId="44" xfId="0" applyFont="1" applyFill="1" applyBorder="1" applyAlignment="1">
      <alignment horizontal="left" vertical="center"/>
    </xf>
    <xf numFmtId="0" fontId="5" fillId="6" borderId="45" xfId="0" applyFont="1" applyFill="1" applyBorder="1" applyAlignment="1">
      <alignment horizontal="left" vertical="center"/>
    </xf>
    <xf numFmtId="0" fontId="5" fillId="6" borderId="46" xfId="0" applyFont="1" applyFill="1" applyBorder="1" applyAlignment="1">
      <alignment horizontal="left" vertical="center"/>
    </xf>
    <xf numFmtId="0" fontId="4" fillId="6" borderId="44" xfId="0" applyFont="1" applyFill="1" applyBorder="1" applyAlignment="1">
      <alignment horizontal="left" vertical="center" wrapText="1"/>
    </xf>
    <xf numFmtId="0" fontId="4" fillId="6" borderId="45" xfId="0" applyFont="1" applyFill="1" applyBorder="1" applyAlignment="1">
      <alignment horizontal="left" vertical="center" wrapText="1"/>
    </xf>
    <xf numFmtId="0" fontId="4" fillId="6" borderId="46" xfId="0" applyFont="1" applyFill="1" applyBorder="1" applyAlignment="1">
      <alignment horizontal="left" vertical="center" wrapText="1"/>
    </xf>
    <xf numFmtId="0" fontId="5" fillId="6" borderId="21" xfId="0" applyFont="1" applyFill="1" applyBorder="1" applyAlignment="1">
      <alignment horizontal="left" vertical="center" wrapText="1"/>
    </xf>
    <xf numFmtId="0" fontId="7" fillId="6" borderId="18" xfId="0" applyFont="1" applyFill="1" applyBorder="1" applyAlignment="1">
      <alignment horizontal="left" vertical="center"/>
    </xf>
    <xf numFmtId="0" fontId="7" fillId="6" borderId="25" xfId="0" applyFont="1" applyFill="1" applyBorder="1" applyAlignment="1">
      <alignment horizontal="left" vertical="center"/>
    </xf>
    <xf numFmtId="0" fontId="7" fillId="6" borderId="39" xfId="0" applyFont="1" applyFill="1" applyBorder="1" applyAlignment="1">
      <alignment horizontal="left" vertical="center"/>
    </xf>
    <xf numFmtId="0" fontId="12" fillId="6" borderId="22" xfId="0" applyFont="1" applyFill="1" applyBorder="1" applyAlignment="1">
      <alignment horizontal="left" vertical="center" wrapText="1"/>
    </xf>
    <xf numFmtId="0" fontId="7" fillId="6" borderId="24" xfId="0" applyFont="1" applyFill="1" applyBorder="1" applyAlignment="1">
      <alignment horizontal="left" vertical="center" wrapText="1"/>
    </xf>
    <xf numFmtId="0" fontId="7" fillId="6" borderId="19" xfId="0" applyFont="1" applyFill="1" applyBorder="1" applyAlignment="1">
      <alignment horizontal="left" vertical="center"/>
    </xf>
    <xf numFmtId="0" fontId="12" fillId="6" borderId="23" xfId="0" applyFont="1" applyFill="1" applyBorder="1" applyAlignment="1">
      <alignment horizontal="left" vertical="center" wrapText="1"/>
    </xf>
    <xf numFmtId="0" fontId="7" fillId="6" borderId="26" xfId="0" applyFont="1" applyFill="1" applyBorder="1" applyAlignment="1">
      <alignment horizontal="left" vertical="center" wrapText="1"/>
    </xf>
    <xf numFmtId="0" fontId="7" fillId="6" borderId="20" xfId="0" applyFont="1" applyFill="1" applyBorder="1" applyAlignment="1">
      <alignment horizontal="left" vertical="center"/>
    </xf>
    <xf numFmtId="0" fontId="7" fillId="6" borderId="21" xfId="0" applyFont="1" applyFill="1" applyBorder="1" applyAlignment="1">
      <alignment horizontal="left" vertical="center" wrapText="1"/>
    </xf>
    <xf numFmtId="0" fontId="7" fillId="6" borderId="19" xfId="0" applyFont="1" applyFill="1" applyBorder="1" applyAlignment="1">
      <alignment horizontal="left" vertical="center" wrapText="1"/>
    </xf>
    <xf numFmtId="0" fontId="7" fillId="6" borderId="22" xfId="0" applyFont="1" applyFill="1" applyBorder="1" applyAlignment="1">
      <alignment horizontal="left" vertical="center" wrapText="1"/>
    </xf>
    <xf numFmtId="0" fontId="9" fillId="6" borderId="23" xfId="0" applyFont="1" applyFill="1" applyBorder="1" applyAlignment="1">
      <alignment horizontal="left" vertical="center"/>
    </xf>
    <xf numFmtId="0" fontId="7" fillId="6" borderId="23" xfId="0" applyFont="1" applyFill="1" applyBorder="1" applyAlignment="1">
      <alignment horizontal="left" vertical="center"/>
    </xf>
    <xf numFmtId="0" fontId="7" fillId="6" borderId="41" xfId="0" applyFont="1" applyFill="1" applyBorder="1" applyAlignment="1">
      <alignment horizontal="left" vertical="center"/>
    </xf>
    <xf numFmtId="0" fontId="4" fillId="0" borderId="25" xfId="0" applyFont="1" applyBorder="1" applyAlignment="1">
      <alignment horizontal="left" vertical="center"/>
    </xf>
    <xf numFmtId="0" fontId="4" fillId="0" borderId="39" xfId="0" applyFont="1" applyBorder="1" applyAlignment="1">
      <alignment horizontal="left" vertical="center"/>
    </xf>
    <xf numFmtId="0" fontId="4" fillId="0" borderId="22" xfId="0" applyFont="1" applyBorder="1" applyAlignment="1">
      <alignment horizontal="left" vertical="center"/>
    </xf>
    <xf numFmtId="0" fontId="4" fillId="0" borderId="24" xfId="0" applyFont="1" applyBorder="1" applyAlignment="1">
      <alignment horizontal="left" vertical="center"/>
    </xf>
    <xf numFmtId="0" fontId="4" fillId="0" borderId="40" xfId="0" applyFont="1" applyBorder="1" applyAlignment="1">
      <alignment horizontal="left" vertical="center"/>
    </xf>
    <xf numFmtId="0" fontId="4" fillId="0" borderId="23" xfId="0" applyFont="1" applyBorder="1" applyAlignment="1">
      <alignment horizontal="left" vertical="center"/>
    </xf>
    <xf numFmtId="0" fontId="4" fillId="0" borderId="26" xfId="0" applyFont="1" applyBorder="1" applyAlignment="1">
      <alignment horizontal="left" vertical="center"/>
    </xf>
    <xf numFmtId="0" fontId="4" fillId="0" borderId="41" xfId="0" applyFont="1" applyBorder="1" applyAlignment="1">
      <alignment horizontal="left" vertical="center"/>
    </xf>
    <xf numFmtId="0" fontId="4" fillId="9" borderId="44" xfId="0" applyFont="1" applyFill="1" applyBorder="1" applyAlignment="1">
      <alignment horizontal="center" vertical="center"/>
    </xf>
    <xf numFmtId="0" fontId="4" fillId="9" borderId="45" xfId="0" applyFont="1" applyFill="1" applyBorder="1" applyAlignment="1">
      <alignment horizontal="center" vertical="center"/>
    </xf>
    <xf numFmtId="0" fontId="4" fillId="9" borderId="46" xfId="0" applyFont="1" applyFill="1" applyBorder="1" applyAlignment="1">
      <alignment horizontal="center" vertical="center"/>
    </xf>
    <xf numFmtId="0" fontId="4" fillId="9" borderId="44" xfId="0" applyFont="1" applyFill="1" applyBorder="1" applyAlignment="1">
      <alignment horizontal="left" vertical="center"/>
    </xf>
    <xf numFmtId="0" fontId="4" fillId="9" borderId="45" xfId="0" applyFont="1" applyFill="1" applyBorder="1" applyAlignment="1">
      <alignment horizontal="left" vertical="center"/>
    </xf>
    <xf numFmtId="0" fontId="4" fillId="9" borderId="46" xfId="0" applyFont="1" applyFill="1" applyBorder="1" applyAlignment="1">
      <alignment horizontal="left" vertical="center"/>
    </xf>
    <xf numFmtId="0" fontId="12" fillId="6" borderId="31" xfId="0" applyFont="1" applyFill="1" applyBorder="1" applyAlignment="1">
      <alignment horizontal="left" vertical="center"/>
    </xf>
    <xf numFmtId="0" fontId="12" fillId="6" borderId="35" xfId="0" applyFont="1" applyFill="1" applyBorder="1" applyAlignment="1">
      <alignment horizontal="left" vertical="center"/>
    </xf>
    <xf numFmtId="0" fontId="12" fillId="6" borderId="32" xfId="0" applyFont="1" applyFill="1" applyBorder="1" applyAlignment="1">
      <alignment horizontal="left" vertical="center"/>
    </xf>
    <xf numFmtId="0" fontId="12" fillId="6" borderId="33" xfId="0" applyFont="1" applyFill="1" applyBorder="1" applyAlignment="1">
      <alignment horizontal="left" vertical="center"/>
    </xf>
    <xf numFmtId="0" fontId="12" fillId="6" borderId="0" xfId="0" applyFont="1" applyFill="1" applyAlignment="1">
      <alignment horizontal="left" vertical="center"/>
    </xf>
    <xf numFmtId="0" fontId="12" fillId="6" borderId="34" xfId="0" applyFont="1" applyFill="1" applyBorder="1" applyAlignment="1">
      <alignment horizontal="left" vertical="center"/>
    </xf>
    <xf numFmtId="0" fontId="12" fillId="6" borderId="36" xfId="0" applyFont="1" applyFill="1" applyBorder="1" applyAlignment="1">
      <alignment horizontal="left" vertical="center"/>
    </xf>
    <xf numFmtId="0" fontId="12" fillId="6" borderId="37" xfId="0" applyFont="1" applyFill="1" applyBorder="1" applyAlignment="1">
      <alignment horizontal="left" vertical="center"/>
    </xf>
    <xf numFmtId="0" fontId="12" fillId="6" borderId="38" xfId="0" applyFont="1" applyFill="1" applyBorder="1" applyAlignment="1">
      <alignment horizontal="left" vertical="center"/>
    </xf>
    <xf numFmtId="0" fontId="8" fillId="0" borderId="37" xfId="0" applyFont="1" applyBorder="1" applyAlignment="1">
      <alignment horizontal="center" vertical="center"/>
    </xf>
    <xf numFmtId="0" fontId="8" fillId="0" borderId="44" xfId="0" applyFont="1" applyBorder="1" applyAlignment="1">
      <alignment horizontal="left" vertical="center"/>
    </xf>
    <xf numFmtId="0" fontId="8" fillId="0" borderId="45" xfId="0" applyFont="1" applyBorder="1" applyAlignment="1">
      <alignment horizontal="left" vertical="center"/>
    </xf>
    <xf numFmtId="0" fontId="8" fillId="0" borderId="46" xfId="0" applyFont="1" applyBorder="1" applyAlignment="1">
      <alignment horizontal="left" vertical="center"/>
    </xf>
    <xf numFmtId="0" fontId="0" fillId="0" borderId="0" xfId="0" applyAlignment="1" applyProtection="1">
      <alignment horizontal="left" vertical="top"/>
      <protection hidden="1"/>
    </xf>
  </cellXfs>
  <cellStyles count="3">
    <cellStyle name="Hyperlink" xfId="1" builtinId="8"/>
    <cellStyle name="Normal" xfId="0" builtinId="0"/>
    <cellStyle name="Percent" xfId="2" builtinId="5"/>
  </cellStyles>
  <dxfs count="98">
    <dxf>
      <fill>
        <patternFill>
          <bgColor rgb="FFFF0000"/>
        </patternFill>
      </fill>
    </dxf>
    <dxf>
      <fill>
        <patternFill>
          <bgColor rgb="FFFF9999"/>
        </patternFill>
      </fill>
      <border>
        <left style="thin">
          <color rgb="FFFF0000"/>
        </left>
        <right style="thin">
          <color rgb="FFFF0000"/>
        </right>
        <top style="thin">
          <color rgb="FFFF0000"/>
        </top>
        <bottom style="thin">
          <color rgb="FFFF0000"/>
        </bottom>
      </border>
    </dxf>
    <dxf>
      <font>
        <b/>
        <i val="0"/>
        <u val="double"/>
      </font>
      <fill>
        <patternFill>
          <bgColor rgb="FFFF0000"/>
        </patternFill>
      </fill>
    </dxf>
    <dxf>
      <fill>
        <patternFill patternType="none">
          <bgColor auto="1"/>
        </patternFill>
      </fill>
    </dxf>
    <dxf>
      <fill>
        <patternFill>
          <bgColor rgb="FFFF0000"/>
        </patternFill>
      </fill>
    </dxf>
    <dxf>
      <fill>
        <patternFill>
          <bgColor rgb="FFFF0000"/>
        </patternFill>
      </fill>
    </dxf>
    <dxf>
      <font>
        <b/>
        <i val="0"/>
        <u val="double"/>
      </font>
      <fill>
        <patternFill>
          <bgColor rgb="FFFF0000"/>
        </patternFill>
      </fill>
    </dxf>
    <dxf>
      <font>
        <b/>
        <i val="0"/>
        <u val="none"/>
      </font>
      <fill>
        <patternFill>
          <bgColor rgb="FFFF9999"/>
        </patternFill>
      </fill>
      <border>
        <left style="thin">
          <color rgb="FFC00000"/>
        </left>
        <right style="thin">
          <color rgb="FFC00000"/>
        </right>
        <top style="thin">
          <color rgb="FFC00000"/>
        </top>
        <bottom style="thin">
          <color rgb="FFC00000"/>
        </bottom>
      </border>
    </dxf>
    <dxf>
      <font>
        <b val="0"/>
        <i val="0"/>
        <strike val="0"/>
        <u val="none"/>
      </font>
      <fill>
        <patternFill patternType="none">
          <bgColor auto="1"/>
        </patternFill>
      </fill>
    </dxf>
    <dxf>
      <fill>
        <patternFill>
          <bgColor rgb="FFFF0000"/>
        </patternFill>
      </fill>
    </dxf>
    <dxf>
      <fill>
        <patternFill>
          <bgColor rgb="FFFF0000"/>
        </patternFill>
      </fill>
    </dxf>
    <dxf>
      <font>
        <b/>
        <i val="0"/>
        <u val="double"/>
      </font>
      <fill>
        <patternFill>
          <bgColor rgb="FFFF0000"/>
        </patternFill>
      </fill>
    </dxf>
    <dxf>
      <font>
        <b/>
        <i val="0"/>
        <u val="none"/>
      </font>
      <fill>
        <patternFill>
          <bgColor rgb="FFFF9999"/>
        </patternFill>
      </fill>
      <border>
        <left style="thin">
          <color rgb="FFC00000"/>
        </left>
        <right style="thin">
          <color rgb="FFC00000"/>
        </right>
        <top style="thin">
          <color rgb="FFC00000"/>
        </top>
        <bottom style="thin">
          <color rgb="FFC00000"/>
        </bottom>
      </border>
    </dxf>
    <dxf>
      <font>
        <b val="0"/>
        <i val="0"/>
        <strike val="0"/>
        <u val="none"/>
      </font>
      <fill>
        <patternFill patternType="none">
          <bgColor auto="1"/>
        </patternFill>
      </fill>
    </dxf>
    <dxf>
      <fill>
        <patternFill>
          <bgColor rgb="FFFF0000"/>
        </patternFill>
      </fill>
    </dxf>
    <dxf>
      <fill>
        <patternFill>
          <bgColor rgb="FFFF0000"/>
        </patternFill>
      </fill>
    </dxf>
    <dxf>
      <font>
        <b/>
        <i val="0"/>
        <u val="double"/>
      </font>
      <fill>
        <patternFill>
          <bgColor rgb="FFFF0000"/>
        </patternFill>
      </fill>
    </dxf>
    <dxf>
      <font>
        <b/>
        <i val="0"/>
        <u val="none"/>
      </font>
      <fill>
        <patternFill>
          <bgColor rgb="FFFF9999"/>
        </patternFill>
      </fill>
      <border>
        <left style="thin">
          <color rgb="FFC00000"/>
        </left>
        <right style="thin">
          <color rgb="FFC00000"/>
        </right>
        <top style="thin">
          <color rgb="FFC00000"/>
        </top>
        <bottom style="thin">
          <color rgb="FFC00000"/>
        </bottom>
      </border>
    </dxf>
    <dxf>
      <font>
        <b val="0"/>
        <i val="0"/>
        <strike val="0"/>
        <u val="none"/>
      </font>
      <fill>
        <patternFill patternType="none">
          <bgColor auto="1"/>
        </patternFill>
      </fill>
    </dxf>
    <dxf>
      <fill>
        <patternFill>
          <bgColor rgb="FFFF0000"/>
        </patternFill>
      </fill>
    </dxf>
    <dxf>
      <fill>
        <patternFill>
          <bgColor rgb="FFFFFF99"/>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ont>
        <color rgb="FF9C0006"/>
      </font>
      <fill>
        <patternFill>
          <bgColor rgb="FFFFC7CE"/>
        </patternFill>
      </fill>
    </dxf>
    <dxf>
      <font>
        <color auto="1"/>
      </font>
      <fill>
        <patternFill patternType="solid">
          <bgColor rgb="FFE7E6E6"/>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CCECFF"/>
        </patternFill>
      </fill>
    </dxf>
    <dxf>
      <fill>
        <patternFill>
          <bgColor rgb="FFFFFF99"/>
        </patternFill>
      </fill>
    </dxf>
    <dxf>
      <fill>
        <patternFill>
          <bgColor rgb="FFFF0000"/>
        </patternFill>
      </fill>
    </dxf>
    <dxf>
      <fill>
        <patternFill>
          <bgColor rgb="FF00B050"/>
        </patternFill>
      </fill>
    </dxf>
    <dxf>
      <fill>
        <patternFill>
          <bgColor rgb="FFFF0000"/>
        </patternFill>
      </fill>
    </dxf>
    <dxf>
      <fill>
        <patternFill>
          <bgColor rgb="FF00B050"/>
        </patternFill>
      </fill>
    </dxf>
    <dxf>
      <alignment horizontal="general" vertical="bottom" textRotation="0" wrapText="1" indent="0" justifyLastLine="0" shrinkToFit="0" readingOrder="0"/>
    </dxf>
    <dxf>
      <font>
        <strike val="0"/>
        <outline val="0"/>
        <shadow val="0"/>
        <u val="none"/>
        <vertAlign val="baseline"/>
        <sz val="11"/>
        <color auto="1"/>
        <name val="Calibri"/>
      </font>
      <alignment wrapText="1"/>
      <protection locked="1" hidden="1"/>
    </dxf>
    <dxf>
      <alignment horizontal="general" vertical="bottom" textRotation="0" wrapText="1" indent="0" justifyLastLine="0" shrinkToFit="0" readingOrder="0"/>
      <protection locked="1" hidden="1"/>
    </dxf>
    <dxf>
      <protection locked="1" hidden="1"/>
    </dxf>
    <dxf>
      <protection locked="1" hidden="1"/>
    </dxf>
    <dxf>
      <protection locked="1" hidden="1"/>
    </dxf>
  </dxfs>
  <tableStyles count="0" defaultTableStyle="TableStyleMedium2" defaultPivotStyle="PivotStyleLight16"/>
  <colors>
    <mruColors>
      <color rgb="FFE7E6E6"/>
      <color rgb="FFFF9999"/>
      <color rgb="FF9C0006"/>
      <color rgb="FFCCECFF"/>
      <color rgb="FFFF0000"/>
      <color rgb="FF00B050"/>
      <color rgb="FFFFFF99"/>
      <color rgb="FFFFC7CE"/>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843643</xdr:colOff>
      <xdr:row>0</xdr:row>
      <xdr:rowOff>134505</xdr:rowOff>
    </xdr:from>
    <xdr:to>
      <xdr:col>5</xdr:col>
      <xdr:colOff>1350548</xdr:colOff>
      <xdr:row>0</xdr:row>
      <xdr:rowOff>1079443</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925536" y="134505"/>
          <a:ext cx="8494298" cy="944938"/>
        </a:xfrm>
        <a:prstGeom prst="rect">
          <a:avLst/>
        </a:prstGeom>
        <a:solidFill>
          <a:schemeClr val="lt1"/>
        </a:solidFill>
        <a:ln w="254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200" b="1"/>
            <a:t>DBHDS</a:t>
          </a:r>
          <a:r>
            <a:rPr lang="en-US" sz="2200" b="1" baseline="0"/>
            <a:t> Behavior Support Plan Adherence Review Instrument </a:t>
          </a:r>
        </a:p>
        <a:p>
          <a:pPr algn="ctr"/>
          <a:r>
            <a:rPr lang="en-US" sz="2400" b="1" baseline="0"/>
            <a:t>(BSPARI)</a:t>
          </a:r>
          <a:endParaRPr lang="en-US" sz="2400" b="1"/>
        </a:p>
      </xdr:txBody>
    </xdr:sp>
    <xdr:clientData/>
  </xdr:twoCellAnchor>
  <mc:AlternateContent xmlns:mc="http://schemas.openxmlformats.org/markup-compatibility/2006">
    <mc:Choice xmlns:a14="http://schemas.microsoft.com/office/drawing/2010/main" Requires="a14">
      <xdr:twoCellAnchor>
        <xdr:from>
          <xdr:col>7</xdr:col>
          <xdr:colOff>19050</xdr:colOff>
          <xdr:row>0</xdr:row>
          <xdr:rowOff>38100</xdr:rowOff>
        </xdr:from>
        <xdr:to>
          <xdr:col>18</xdr:col>
          <xdr:colOff>0</xdr:colOff>
          <xdr:row>0</xdr:row>
          <xdr:rowOff>1200150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Hide Internal Review</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6086475</xdr:colOff>
          <xdr:row>107</xdr:row>
          <xdr:rowOff>38100</xdr:rowOff>
        </xdr:from>
        <xdr:to>
          <xdr:col>5</xdr:col>
          <xdr:colOff>6134100</xdr:colOff>
          <xdr:row>120</xdr:row>
          <xdr:rowOff>171450</xdr:rowOff>
        </xdr:to>
        <xdr:sp macro="" textlink="">
          <xdr:nvSpPr>
            <xdr:cNvPr id="1026" name="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w="9525">
              <a:miter lim="800000"/>
              <a:headEnd/>
              <a:tailEnd/>
            </a:ln>
          </xdr:spPr>
          <xdr:txBody>
            <a:bodyPr vertOverflow="clip" wrap="square" lIns="18288" tIns="0" rIns="0" bIns="0" anchor="ctr" upright="1"/>
            <a:lstStyle/>
            <a:p>
              <a:pPr algn="ctr" rtl="0">
                <a:defRPr sz="1000"/>
              </a:pPr>
              <a:endParaRPr lang="en-US"/>
            </a:p>
          </xdr:txBody>
        </xdr:sp>
        <xdr:clientData fPrintsWithSheet="0"/>
      </xdr:twoCellAnchor>
    </mc:Choice>
    <mc:Fallback/>
  </mc:AlternateContent>
  <xdr:twoCellAnchor editAs="oneCell">
    <xdr:from>
      <xdr:col>0</xdr:col>
      <xdr:colOff>0</xdr:colOff>
      <xdr:row>107</xdr:row>
      <xdr:rowOff>7029</xdr:rowOff>
    </xdr:from>
    <xdr:to>
      <xdr:col>6</xdr:col>
      <xdr:colOff>0</xdr:colOff>
      <xdr:row>120</xdr:row>
      <xdr:rowOff>138050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0" y="22051689"/>
          <a:ext cx="16222980" cy="2508461"/>
        </a:xfrm>
        <a:prstGeom prst="rect">
          <a:avLst/>
        </a:prstGeom>
        <a:solidFill>
          <a:srgbClr val="EAEAEA"/>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t>DBHDS Reviewer</a:t>
          </a:r>
          <a:r>
            <a:rPr lang="en-US" sz="1200" b="1" baseline="0"/>
            <a:t> Summary:</a:t>
          </a:r>
          <a:endParaRPr lang="en-US" sz="1200" b="1"/>
        </a:p>
      </xdr:txBody>
    </xdr:sp>
    <xdr:clientData/>
  </xdr:twoCellAnchor>
  <xdr:twoCellAnchor editAs="oneCell">
    <xdr:from>
      <xdr:col>4</xdr:col>
      <xdr:colOff>1135108</xdr:colOff>
      <xdr:row>0</xdr:row>
      <xdr:rowOff>616149</xdr:rowOff>
    </xdr:from>
    <xdr:to>
      <xdr:col>5</xdr:col>
      <xdr:colOff>1163955</xdr:colOff>
      <xdr:row>0</xdr:row>
      <xdr:rowOff>970298</xdr:rowOff>
    </xdr:to>
    <xdr:pic>
      <xdr:nvPicPr>
        <xdr:cNvPr id="11" name="Picture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34179" y="616149"/>
          <a:ext cx="1204777" cy="365579"/>
        </a:xfrm>
        <a:prstGeom prst="rect">
          <a:avLst/>
        </a:prstGeom>
      </xdr:spPr>
    </xdr:pic>
    <xdr:clientData/>
  </xdr:twoCellAnchor>
  <xdr:twoCellAnchor editAs="oneCell">
    <xdr:from>
      <xdr:col>1</xdr:col>
      <xdr:colOff>997131</xdr:colOff>
      <xdr:row>0</xdr:row>
      <xdr:rowOff>604446</xdr:rowOff>
    </xdr:from>
    <xdr:to>
      <xdr:col>1</xdr:col>
      <xdr:colOff>2207623</xdr:colOff>
      <xdr:row>0</xdr:row>
      <xdr:rowOff>968120</xdr:rowOff>
    </xdr:to>
    <xdr:pic>
      <xdr:nvPicPr>
        <xdr:cNvPr id="10" name="Picture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079024" y="604446"/>
          <a:ext cx="1210492" cy="354149"/>
        </a:xfrm>
        <a:prstGeom prst="rect">
          <a:avLst/>
        </a:prstGeom>
      </xdr:spPr>
    </xdr:pic>
    <xdr:clientData/>
  </xdr:twoCellAnchor>
  <xdr:twoCellAnchor>
    <xdr:from>
      <xdr:col>9</xdr:col>
      <xdr:colOff>15240</xdr:colOff>
      <xdr:row>23</xdr:row>
      <xdr:rowOff>15240</xdr:rowOff>
    </xdr:from>
    <xdr:to>
      <xdr:col>15</xdr:col>
      <xdr:colOff>1131570</xdr:colOff>
      <xdr:row>27</xdr:row>
      <xdr:rowOff>152400</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18897600" y="10035540"/>
          <a:ext cx="8454390" cy="891540"/>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Reviewer</a:t>
          </a:r>
          <a:r>
            <a:rPr lang="en-US" sz="1100" b="1" baseline="0"/>
            <a:t> notes on OSVT: </a:t>
          </a:r>
          <a:endParaRPr lang="en-US" sz="1100" b="1"/>
        </a:p>
      </xdr:txBody>
    </xdr:sp>
    <xdr:clientData/>
  </xdr:twoCellAnchor>
  <mc:AlternateContent xmlns:mc="http://schemas.openxmlformats.org/markup-compatibility/2006">
    <mc:Choice xmlns:a14="http://schemas.microsoft.com/office/drawing/2010/main" Requires="a14">
      <xdr:twoCellAnchor>
        <xdr:from>
          <xdr:col>11</xdr:col>
          <xdr:colOff>9525</xdr:colOff>
          <xdr:row>2</xdr:row>
          <xdr:rowOff>19050</xdr:rowOff>
        </xdr:from>
        <xdr:to>
          <xdr:col>12</xdr:col>
          <xdr:colOff>19050</xdr:colOff>
          <xdr:row>3</xdr:row>
          <xdr:rowOff>104775</xdr:rowOff>
        </xdr:to>
        <xdr:sp macro="" textlink="">
          <xdr:nvSpPr>
            <xdr:cNvPr id="1036" name="Button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Show Tracker</a:t>
              </a: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14" displayName="Table14" ref="A11:C104" totalsRowShown="0" headerRowDxfId="97" dataDxfId="96">
  <autoFilter ref="A11:C104" xr:uid="{00000000-0009-0000-0100-000003000000}"/>
  <tableColumns count="3">
    <tableColumn id="1" xr3:uid="{00000000-0010-0000-0000-000001000000}" name="Required BSP content area" dataDxfId="95"/>
    <tableColumn id="2" xr3:uid="{00000000-0010-0000-0000-000002000000}" name="Required minimum elements" dataDxfId="94"/>
    <tableColumn id="4" xr3:uid="{00000000-0010-0000-0000-000004000000}" name="Scoring criteria (unless otherwise indicated, an X constitutes absence of what is listed as criteria for a √)" dataDxfId="9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able1" displayName="Table1" ref="A1:E42" totalsRowShown="0">
  <autoFilter ref="A1:E42" xr:uid="{00000000-0009-0000-0100-000001000000}"/>
  <sortState xmlns:xlrd2="http://schemas.microsoft.com/office/spreadsheetml/2017/richdata2" ref="A2:E41">
    <sortCondition ref="B1:B42"/>
  </sortState>
  <tableColumns count="5">
    <tableColumn id="1" xr3:uid="{00000000-0010-0000-0200-000001000000}" name="Region"/>
    <tableColumn id="2" xr3:uid="{00000000-0010-0000-0200-000002000000}" name="CSB" dataDxfId="92"/>
    <tableColumn id="3" xr3:uid="{00000000-0010-0000-0200-000003000000}" name="City/County"/>
    <tableColumn id="4" xr3:uid="{00000000-0010-0000-0200-000004000000}" name="Full Name"/>
    <tableColumn id="5" xr3:uid="{00000000-0010-0000-0200-000005000000}" name="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17" Type="http://schemas.openxmlformats.org/officeDocument/2006/relationships/hyperlink" Target="https://www.townhall.virginia.gov/L/GetFile.cfm?File=C:\TownHall\docroot\GuidanceDocs\602\GDoc_DMAS_7024_v1.pdf" TargetMode="External"/><Relationship Id="rId21" Type="http://schemas.openxmlformats.org/officeDocument/2006/relationships/hyperlink" Target="https://doi.org/10.1080/09540261.2018.1435513" TargetMode="External"/><Relationship Id="rId42" Type="http://schemas.openxmlformats.org/officeDocument/2006/relationships/hyperlink" Target="https://doi.org/10.1901/jaba.2012.45-443" TargetMode="External"/><Relationship Id="rId63" Type="http://schemas.openxmlformats.org/officeDocument/2006/relationships/hyperlink" Target="https://doi.org/10.1901/jaba.2007.160-05" TargetMode="External"/><Relationship Id="rId84" Type="http://schemas.openxmlformats.org/officeDocument/2006/relationships/hyperlink" Target="https://doi.org/10.1007/BF03391819" TargetMode="External"/><Relationship Id="rId138" Type="http://schemas.openxmlformats.org/officeDocument/2006/relationships/hyperlink" Target="https://doi.org/10.1007/BF03391822" TargetMode="External"/><Relationship Id="rId159" Type="http://schemas.openxmlformats.org/officeDocument/2006/relationships/hyperlink" Target="https://doi.org/10.1177/106342660100900302" TargetMode="External"/><Relationship Id="rId170" Type="http://schemas.openxmlformats.org/officeDocument/2006/relationships/hyperlink" Target="https://www.townhall.virginia.gov/L/GetFile.cfm?File=C:\TownHall\docroot\GuidanceDocs\602\GDoc_DMAS_7024_v1.pdf" TargetMode="External"/><Relationship Id="rId191" Type="http://schemas.openxmlformats.org/officeDocument/2006/relationships/hyperlink" Target="https://law.lis.virginia.gov/admincode/title12/agency30/chapter122/section550/" TargetMode="External"/><Relationship Id="rId205" Type="http://schemas.openxmlformats.org/officeDocument/2006/relationships/hyperlink" Target="https://doi.org/10.1002/jaba.2906" TargetMode="External"/><Relationship Id="rId107" Type="http://schemas.openxmlformats.org/officeDocument/2006/relationships/hyperlink" Target="https://law.lis.virginia.gov/admincode/title12/agency30/chapter122/section550/" TargetMode="External"/><Relationship Id="rId11" Type="http://schemas.openxmlformats.org/officeDocument/2006/relationships/hyperlink" Target="https://covgov.sharepoint.com/Downloads/doi.org/10.1901/jaba.1994.27-197" TargetMode="External"/><Relationship Id="rId32" Type="http://schemas.openxmlformats.org/officeDocument/2006/relationships/hyperlink" Target="https://www.pent.ca.gov/bi/essential10/documents/essential10-rubric.pdf" TargetMode="External"/><Relationship Id="rId53" Type="http://schemas.openxmlformats.org/officeDocument/2006/relationships/hyperlink" Target="https://doi.org/10.1002/sce.37303805120" TargetMode="External"/><Relationship Id="rId74" Type="http://schemas.openxmlformats.org/officeDocument/2006/relationships/hyperlink" Target="http://dx.doi.org/10.1037/bar0000088" TargetMode="External"/><Relationship Id="rId128" Type="http://schemas.openxmlformats.org/officeDocument/2006/relationships/hyperlink" Target="https://doi.org/10.1207/S15327035EX0803_6" TargetMode="External"/><Relationship Id="rId149" Type="http://schemas.openxmlformats.org/officeDocument/2006/relationships/hyperlink" Target="https://doi.org/10.1207/S15327035EX0803_6" TargetMode="External"/><Relationship Id="rId5" Type="http://schemas.openxmlformats.org/officeDocument/2006/relationships/hyperlink" Target="https://doi.org/10.1901/jaba.2000.33-109" TargetMode="External"/><Relationship Id="rId95" Type="http://schemas.openxmlformats.org/officeDocument/2006/relationships/hyperlink" Target="https://doi.org/10.1002/jaba.198" TargetMode="External"/><Relationship Id="rId160" Type="http://schemas.openxmlformats.org/officeDocument/2006/relationships/hyperlink" Target="https://doi.org/10.1177/106342660100900302" TargetMode="External"/><Relationship Id="rId181" Type="http://schemas.openxmlformats.org/officeDocument/2006/relationships/hyperlink" Target="https://doi.org/10.1002/jaba.76" TargetMode="External"/><Relationship Id="rId22" Type="http://schemas.openxmlformats.org/officeDocument/2006/relationships/hyperlink" Target="https://www.pent.ca.gov/bi/essential10/documents/essential10-rubric.pdf" TargetMode="External"/><Relationship Id="rId43" Type="http://schemas.openxmlformats.org/officeDocument/2006/relationships/hyperlink" Target="https://doi.org/10.1901/jaba.2002.35-95" TargetMode="External"/><Relationship Id="rId64" Type="http://schemas.openxmlformats.org/officeDocument/2006/relationships/hyperlink" Target="https://doi.org/10.1002/(SICI)1099-078X(199601)11:1%3c19::AID-BIN148%3e3.0.CO;2-G" TargetMode="External"/><Relationship Id="rId118" Type="http://schemas.openxmlformats.org/officeDocument/2006/relationships/hyperlink" Target="https://www.townhall.virginia.gov/L/GetFile.cfm?File=C:\TownHall\docroot\GuidanceDocs\602\GDoc_DMAS_7024_v1.pdf" TargetMode="External"/><Relationship Id="rId139" Type="http://schemas.openxmlformats.org/officeDocument/2006/relationships/hyperlink" Target="https://doi.org/doi:10.1177/105345129803400104" TargetMode="External"/><Relationship Id="rId85" Type="http://schemas.openxmlformats.org/officeDocument/2006/relationships/hyperlink" Target="https://www.ncbi.nlm.nih.gov/pmc/articles/PMC2741079/" TargetMode="External"/><Relationship Id="rId150" Type="http://schemas.openxmlformats.org/officeDocument/2006/relationships/hyperlink" Target="https://www.townhall.virginia.gov/L/GetFile.cfm?File=C:\TownHall\docroot\GuidanceDocs\602\GDoc_DMAS_7024_v1.pdf" TargetMode="External"/><Relationship Id="rId171" Type="http://schemas.openxmlformats.org/officeDocument/2006/relationships/hyperlink" Target="https://www.townhall.virginia.gov/L/GetFile.cfm?File=C:\TownHall\docroot\GuidanceDocs\602\GDoc_DMAS_7024_v1.pdf" TargetMode="External"/><Relationship Id="rId192" Type="http://schemas.openxmlformats.org/officeDocument/2006/relationships/hyperlink" Target="https://www.townhall.virginia.gov/L/GetFile.cfm?File=C:\TownHall\docroot\" TargetMode="External"/><Relationship Id="rId206" Type="http://schemas.openxmlformats.org/officeDocument/2006/relationships/hyperlink" Target="https://doi.org/10.1007/s40617-024-01032-x" TargetMode="External"/><Relationship Id="rId12" Type="http://schemas.openxmlformats.org/officeDocument/2006/relationships/hyperlink" Target="https://doi.org/10.1016/0891-4222(91)90031-M" TargetMode="External"/><Relationship Id="rId33" Type="http://schemas.openxmlformats.org/officeDocument/2006/relationships/hyperlink" Target="https://www.milestones.org/files/legacy/2014/04/Random-Evaluation-of-a-Web-Based-Tool-5-8-14.pdf" TargetMode="External"/><Relationship Id="rId108" Type="http://schemas.openxmlformats.org/officeDocument/2006/relationships/hyperlink" Target="https://doi.org/10.1901/jaba.1999.32-339" TargetMode="External"/><Relationship Id="rId129" Type="http://schemas.openxmlformats.org/officeDocument/2006/relationships/hyperlink" Target="https://doi.org/10.1177/106342660100900302" TargetMode="External"/><Relationship Id="rId54" Type="http://schemas.openxmlformats.org/officeDocument/2006/relationships/hyperlink" Target="https://doi.org/10.1037/h0046688" TargetMode="External"/><Relationship Id="rId75" Type="http://schemas.openxmlformats.org/officeDocument/2006/relationships/hyperlink" Target="https://doi.org/10.1007/s40617-020-00433-y" TargetMode="External"/><Relationship Id="rId96" Type="http://schemas.openxmlformats.org/officeDocument/2006/relationships/hyperlink" Target="https://doi.org/10.1901/jaba.2009.42-277" TargetMode="External"/><Relationship Id="rId140" Type="http://schemas.openxmlformats.org/officeDocument/2006/relationships/hyperlink" Target="https://doi.org/doi:%2010.1352/1934-9556-48.6.432" TargetMode="External"/><Relationship Id="rId161" Type="http://schemas.openxmlformats.org/officeDocument/2006/relationships/hyperlink" Target="https://doi.org/10.1177/106342660100900302" TargetMode="External"/><Relationship Id="rId182" Type="http://schemas.openxmlformats.org/officeDocument/2006/relationships/hyperlink" Target="https://doi.org/10.1007/BF03391716" TargetMode="External"/><Relationship Id="rId6" Type="http://schemas.openxmlformats.org/officeDocument/2006/relationships/hyperlink" Target="https://doi.org/10.1177/019874290503000410" TargetMode="External"/><Relationship Id="rId23" Type="http://schemas.openxmlformats.org/officeDocument/2006/relationships/hyperlink" Target="https://doi.org/10.1007/BF03391755" TargetMode="External"/><Relationship Id="rId119" Type="http://schemas.openxmlformats.org/officeDocument/2006/relationships/hyperlink" Target="https://doi.org/10.1007/s40617-018-0255-7" TargetMode="External"/><Relationship Id="rId44" Type="http://schemas.openxmlformats.org/officeDocument/2006/relationships/hyperlink" Target="https://doi.org/10.1002/jaba.376" TargetMode="External"/><Relationship Id="rId65" Type="http://schemas.openxmlformats.org/officeDocument/2006/relationships/hyperlink" Target="https://doi.org/10.1177/1098300709334198" TargetMode="External"/><Relationship Id="rId86" Type="http://schemas.openxmlformats.org/officeDocument/2006/relationships/hyperlink" Target="https://www.ncbi.nlm.nih.gov/pmc/articles/PMC1284533/" TargetMode="External"/><Relationship Id="rId130" Type="http://schemas.openxmlformats.org/officeDocument/2006/relationships/hyperlink" Target="https://www.sdaus.com/additional-articles" TargetMode="External"/><Relationship Id="rId151" Type="http://schemas.openxmlformats.org/officeDocument/2006/relationships/hyperlink" Target="https://doi.org/10.1901/jaba.1992.25-777" TargetMode="External"/><Relationship Id="rId172" Type="http://schemas.openxmlformats.org/officeDocument/2006/relationships/hyperlink" Target="https://www.townhall.virginia.gov/L/GetFile.cfm?File=C:\TownHall\docroot\GuidanceDocs\602\GDoc_DMAS_7024_v1.pdf" TargetMode="External"/><Relationship Id="rId193" Type="http://schemas.openxmlformats.org/officeDocument/2006/relationships/hyperlink" Target="https://www.milestones.org/files/legacy/2014/04/Random-Evaluation-of-a-Web-Based-Tool-5-8-14.pdf" TargetMode="External"/><Relationship Id="rId207" Type="http://schemas.openxmlformats.org/officeDocument/2006/relationships/hyperlink" Target="https://pmc.ncbi.nlm.nih.gov/articles/PMC3004690/" TargetMode="External"/><Relationship Id="rId13" Type="http://schemas.openxmlformats.org/officeDocument/2006/relationships/hyperlink" Target="https://doi.org/10.1207/S15327035EX0803_6" TargetMode="External"/><Relationship Id="rId109" Type="http://schemas.openxmlformats.org/officeDocument/2006/relationships/hyperlink" Target="https://doi.org/10.1007/S10882-017-9575-8" TargetMode="External"/><Relationship Id="rId34" Type="http://schemas.openxmlformats.org/officeDocument/2006/relationships/hyperlink" Target="https://doi.org/10.1007/s40617-018-0255-7" TargetMode="External"/><Relationship Id="rId55" Type="http://schemas.openxmlformats.org/officeDocument/2006/relationships/hyperlink" Target="https://doi.org/10.1901/jaba.2002.35-137" TargetMode="External"/><Relationship Id="rId76" Type="http://schemas.openxmlformats.org/officeDocument/2006/relationships/hyperlink" Target="https://www.townhall.virginia.gov/L/GetFile.cfm?File=C:\TownHall\docroot\GuidanceDocs\602\GDoc_DMAS_7024_v1.pdf" TargetMode="External"/><Relationship Id="rId97" Type="http://schemas.openxmlformats.org/officeDocument/2006/relationships/hyperlink" Target="https://doi.org/10.1007/s10648-015-9339-x" TargetMode="External"/><Relationship Id="rId120" Type="http://schemas.openxmlformats.org/officeDocument/2006/relationships/hyperlink" Target="https://www.kennedykrieger.org/sites/default/files/library/documents/patient-care/centers-and-programs/down-syndrome-clinic-and-research-center/paired-stimulus-preference-assessment.pdf" TargetMode="External"/><Relationship Id="rId141" Type="http://schemas.openxmlformats.org/officeDocument/2006/relationships/hyperlink" Target="https://doi.org/10.1177/10983007050070020401/" TargetMode="External"/><Relationship Id="rId7" Type="http://schemas.openxmlformats.org/officeDocument/2006/relationships/hyperlink" Target="https://doi.org10.1901/jaba.2003.36-407" TargetMode="External"/><Relationship Id="rId162" Type="http://schemas.openxmlformats.org/officeDocument/2006/relationships/hyperlink" Target="https://doi.org/10.1007/s40617-015-0063-2" TargetMode="External"/><Relationship Id="rId183" Type="http://schemas.openxmlformats.org/officeDocument/2006/relationships/hyperlink" Target="https://doi.org/10.1002/jaba.881" TargetMode="External"/><Relationship Id="rId24" Type="http://schemas.openxmlformats.org/officeDocument/2006/relationships/hyperlink" Target="https://law.lis.virginia.gov/admincode/title12/agency30/chapter122/section550/" TargetMode="External"/><Relationship Id="rId45" Type="http://schemas.openxmlformats.org/officeDocument/2006/relationships/hyperlink" Target="https://doi.org/10.1207/S15327035EX0803_6" TargetMode="External"/><Relationship Id="rId66" Type="http://schemas.openxmlformats.org/officeDocument/2006/relationships/hyperlink" Target="https://doi.org/10.1177/1098300709334198" TargetMode="External"/><Relationship Id="rId87" Type="http://schemas.openxmlformats.org/officeDocument/2006/relationships/hyperlink" Target="https://onlinelibrary.wiley.com/doi/abs/10.1901/jaba.2012.45-197" TargetMode="External"/><Relationship Id="rId110" Type="http://schemas.openxmlformats.org/officeDocument/2006/relationships/hyperlink" Target="https://law.lis.virginia.gov/admincode/title12/agency30/chapter122/section550/" TargetMode="External"/><Relationship Id="rId131" Type="http://schemas.openxmlformats.org/officeDocument/2006/relationships/hyperlink" Target="https://doi.org/doi:%2010.1352/1934-9556-48.6.432" TargetMode="External"/><Relationship Id="rId152" Type="http://schemas.openxmlformats.org/officeDocument/2006/relationships/hyperlink" Target="https://doi.org/10.1352/0895-8017(2006)111%5b400:LAOTIA%5d2.0.CO;2" TargetMode="External"/><Relationship Id="rId173" Type="http://schemas.openxmlformats.org/officeDocument/2006/relationships/hyperlink" Target="https://www.townhall.virginia.gov/L/GetFile.cfm?File=C:\TownHall\docroot\GuidanceDocs\602\GDoc_DMAS_7024_v1.pdf" TargetMode="External"/><Relationship Id="rId194" Type="http://schemas.openxmlformats.org/officeDocument/2006/relationships/hyperlink" Target="https://www.milestones.org/files/legacy/2014/04/Random-Evaluation-of-a-Web-Based-Tool-5-8-14.pdf" TargetMode="External"/><Relationship Id="rId208" Type="http://schemas.openxmlformats.org/officeDocument/2006/relationships/hyperlink" Target="https://youtu.be/9AUZFMP8Ch8?si=VWYyvOR5sRLtx_E6" TargetMode="External"/><Relationship Id="rId19" Type="http://schemas.openxmlformats.org/officeDocument/2006/relationships/hyperlink" Target="https://doi.org/10.1901/jaba.2001.34-229" TargetMode="External"/><Relationship Id="rId14" Type="http://schemas.openxmlformats.org/officeDocument/2006/relationships/hyperlink" Target="https://www.jstor.org/stable/41824341" TargetMode="External"/><Relationship Id="rId30" Type="http://schemas.openxmlformats.org/officeDocument/2006/relationships/hyperlink" Target="https://doi.org/10.1080/09540261.2018.1435513" TargetMode="External"/><Relationship Id="rId35" Type="http://schemas.openxmlformats.org/officeDocument/2006/relationships/hyperlink" Target="https://doi.org/10.1016/j.ridd.2014.10.003" TargetMode="External"/><Relationship Id="rId56" Type="http://schemas.openxmlformats.org/officeDocument/2006/relationships/hyperlink" Target="https://www.pent.ca.gov/bi/essential10/documents/essential10-rubric.pdf" TargetMode="External"/><Relationship Id="rId77" Type="http://schemas.openxmlformats.org/officeDocument/2006/relationships/hyperlink" Target="https://law.lis.virginia.gov/admincode/title12/agency35/chapter105/section830/" TargetMode="External"/><Relationship Id="rId100" Type="http://schemas.openxmlformats.org/officeDocument/2006/relationships/hyperlink" Target="https://law.lis.virginia.gov/admincode/title12/agency30/chapter122/section550/" TargetMode="External"/><Relationship Id="rId105" Type="http://schemas.openxmlformats.org/officeDocument/2006/relationships/hyperlink" Target="https://www.townhall.virginia.gov/L/GetFile.cfm?File=C:\TownHall\docroot\GuidanceDocs\602\GDoc_DMAS_7024_v1.pdf" TargetMode="External"/><Relationship Id="rId126" Type="http://schemas.openxmlformats.org/officeDocument/2006/relationships/hyperlink" Target="https://doi.org/doi:%2010.1352/1934-9556-48.6.432" TargetMode="External"/><Relationship Id="rId147" Type="http://schemas.openxmlformats.org/officeDocument/2006/relationships/hyperlink" Target="http://dx.doi.org/10.1037/h0100286" TargetMode="External"/><Relationship Id="rId168" Type="http://schemas.openxmlformats.org/officeDocument/2006/relationships/hyperlink" Target="https://www.townhall.virginia.gov/L/GetFile.cfm?File=C:\TownHall\docroot\GuidanceDocs\602\GDoc_DMAS_7024_v1.pdf" TargetMode="External"/><Relationship Id="rId8" Type="http://schemas.openxmlformats.org/officeDocument/2006/relationships/hyperlink" Target="https://doi.org/10.1002/jaba.106" TargetMode="External"/><Relationship Id="rId51" Type="http://schemas.openxmlformats.org/officeDocument/2006/relationships/hyperlink" Target="https://doi.org/10.1007/s40617-018-0255-7" TargetMode="External"/><Relationship Id="rId72" Type="http://schemas.openxmlformats.org/officeDocument/2006/relationships/hyperlink" Target="https://doi.org/10.1207/S15327035EX0803_6" TargetMode="External"/><Relationship Id="rId93" Type="http://schemas.openxmlformats.org/officeDocument/2006/relationships/hyperlink" Target="https://www.townhall.virginia.gov/L/GetFile.cfm?File=C:\TownHall\docroot\GuidanceDocs\602\GDoc_DMAS_7024_v1.pdf" TargetMode="External"/><Relationship Id="rId98" Type="http://schemas.openxmlformats.org/officeDocument/2006/relationships/hyperlink" Target="https://law.lis.virginia.gov/admincode/title12/agency30/chapter122/section550/" TargetMode="External"/><Relationship Id="rId121" Type="http://schemas.openxmlformats.org/officeDocument/2006/relationships/hyperlink" Target="https://www.kennedykrieger.org/sites/default/files/library/documents/patient-care/centers-and-programs/down-syndrome-clinic-and-research-center/single-stimulus-preference-assessment.pdf" TargetMode="External"/><Relationship Id="rId142" Type="http://schemas.openxmlformats.org/officeDocument/2006/relationships/hyperlink" Target="https://doi.org/doi:%2010.1352/1934-9556-48.6.432" TargetMode="External"/><Relationship Id="rId163" Type="http://schemas.openxmlformats.org/officeDocument/2006/relationships/hyperlink" Target="https://www.townhall.virginia.gov/L/GetFile.cfm?File=C:\TownHall\docroot\GuidanceDocs\602\GDoc_DMAS_7024_v1.pdf" TargetMode="External"/><Relationship Id="rId184" Type="http://schemas.openxmlformats.org/officeDocument/2006/relationships/hyperlink" Target="https://doi.org/10.1007/s40617-018-0237-9" TargetMode="External"/><Relationship Id="rId189" Type="http://schemas.openxmlformats.org/officeDocument/2006/relationships/hyperlink" Target="https://doi.org/10.1002/jaba.920" TargetMode="External"/><Relationship Id="rId3" Type="http://schemas.openxmlformats.org/officeDocument/2006/relationships/hyperlink" Target="https://doi.org/10.1901/jaba.2000.33-401" TargetMode="External"/><Relationship Id="rId25" Type="http://schemas.openxmlformats.org/officeDocument/2006/relationships/hyperlink" Target="https://doi.org/10.1901/jaba.1988.21-381" TargetMode="External"/><Relationship Id="rId46" Type="http://schemas.openxmlformats.org/officeDocument/2006/relationships/hyperlink" Target="https://law.lis.virginia.gov/admincode/title12/agency30/chapter122/section550/" TargetMode="External"/><Relationship Id="rId67" Type="http://schemas.openxmlformats.org/officeDocument/2006/relationships/hyperlink" Target="https://doi.org/doi:10.1901/jaba.1999.32-519" TargetMode="External"/><Relationship Id="rId116" Type="http://schemas.openxmlformats.org/officeDocument/2006/relationships/hyperlink" Target="https://www.pbis.org/resource/integrating-a-trauma-informed-approach-within-a-pbis-framework" TargetMode="External"/><Relationship Id="rId137" Type="http://schemas.openxmlformats.org/officeDocument/2006/relationships/hyperlink" Target="https://doi.org/10.1901/jaba.2000.33-639" TargetMode="External"/><Relationship Id="rId158" Type="http://schemas.openxmlformats.org/officeDocument/2006/relationships/hyperlink" Target="https://doi.org/10.1177/106342660100900302" TargetMode="External"/><Relationship Id="rId20" Type="http://schemas.openxmlformats.org/officeDocument/2006/relationships/hyperlink" Target="https://doi.org/10.1002/bin.1484" TargetMode="External"/><Relationship Id="rId41" Type="http://schemas.openxmlformats.org/officeDocument/2006/relationships/hyperlink" Target="https://www.ncbi.nlm.nih.gov/pmc/articles/PMC2846575/" TargetMode="External"/><Relationship Id="rId62" Type="http://schemas.openxmlformats.org/officeDocument/2006/relationships/hyperlink" Target="https://doi.org/10.1002/jaba.283" TargetMode="External"/><Relationship Id="rId83" Type="http://schemas.openxmlformats.org/officeDocument/2006/relationships/hyperlink" Target="https://doi.org/10.1007/s10864-014-9213-9" TargetMode="External"/><Relationship Id="rId88" Type="http://schemas.openxmlformats.org/officeDocument/2006/relationships/hyperlink" Target="https://doi.org/10.1002/bin.247" TargetMode="External"/><Relationship Id="rId111" Type="http://schemas.openxmlformats.org/officeDocument/2006/relationships/hyperlink" Target="https://doi.org/10.1016/j.ridd.2014.10.003" TargetMode="External"/><Relationship Id="rId132" Type="http://schemas.openxmlformats.org/officeDocument/2006/relationships/hyperlink" Target="https://doi.org/10.1177/088572880002300202" TargetMode="External"/><Relationship Id="rId153" Type="http://schemas.openxmlformats.org/officeDocument/2006/relationships/hyperlink" Target="https://doi.org/10.1352/0895-8017(2006)111%5b400:LAOTIA%5d2.0.CO;2" TargetMode="External"/><Relationship Id="rId174" Type="http://schemas.openxmlformats.org/officeDocument/2006/relationships/hyperlink" Target="https://www.townhall.virginia.gov/L/GetFile.cfm?File=C:\TownHall\docroot\GuidanceDocs\602\GDoc_DMAS_7024_v1.pdf" TargetMode="External"/><Relationship Id="rId179" Type="http://schemas.openxmlformats.org/officeDocument/2006/relationships/hyperlink" Target="https://doi.org/10.1901/jaba.1988.21-123" TargetMode="External"/><Relationship Id="rId195" Type="http://schemas.openxmlformats.org/officeDocument/2006/relationships/hyperlink" Target="https://www.milestones.org/files/legacy/2014/04/Random-Evaluation-of-a-Web-Based-Tool-5-8-14.pdf" TargetMode="External"/><Relationship Id="rId209" Type="http://schemas.openxmlformats.org/officeDocument/2006/relationships/hyperlink" Target="https://youtu.be/MzQpRzOAZ7Y?si=3fXIAwJ1MgY764lW" TargetMode="External"/><Relationship Id="rId190" Type="http://schemas.openxmlformats.org/officeDocument/2006/relationships/hyperlink" Target="https://law.lis.virginia.gov/admincode/title12/agency30/chapter122/section550/" TargetMode="External"/><Relationship Id="rId204" Type="http://schemas.openxmlformats.org/officeDocument/2006/relationships/hyperlink" Target="https://doi.org/10.1002/jaba.1078" TargetMode="External"/><Relationship Id="rId15" Type="http://schemas.openxmlformats.org/officeDocument/2006/relationships/hyperlink" Target="https://doi.org/10.1177/019874290503000410" TargetMode="External"/><Relationship Id="rId36" Type="http://schemas.openxmlformats.org/officeDocument/2006/relationships/hyperlink" Target="https://doi.org/10.1007/s40617-018-0255-7" TargetMode="External"/><Relationship Id="rId57" Type="http://schemas.openxmlformats.org/officeDocument/2006/relationships/hyperlink" Target="https://doi.org/10.1007/s40617-018-0255-7" TargetMode="External"/><Relationship Id="rId106" Type="http://schemas.openxmlformats.org/officeDocument/2006/relationships/hyperlink" Target="https://law.lis.virginia.gov/admincode/title12/agency30/chapter122/section550/" TargetMode="External"/><Relationship Id="rId127" Type="http://schemas.openxmlformats.org/officeDocument/2006/relationships/hyperlink" Target="https://law.lis.virginia.gov/admincode/title12/agency30/chapter122/section550/" TargetMode="External"/><Relationship Id="rId10" Type="http://schemas.openxmlformats.org/officeDocument/2006/relationships/hyperlink" Target="https://people.clas.ufl.edu/deleon/files/Iwata-DeLeon-Roscoe-2013-Functional-Analysis-Screening-Tool.pdf" TargetMode="External"/><Relationship Id="rId31" Type="http://schemas.openxmlformats.org/officeDocument/2006/relationships/hyperlink" Target="https://www.townhall.virginia.gov/L/GetFile.cfm?File=C:\TownHall\docroot\GuidanceDocs\602\GDoc_DMAS_7024_v1.pdf" TargetMode="External"/><Relationship Id="rId52" Type="http://schemas.openxmlformats.org/officeDocument/2006/relationships/hyperlink" Target="https://doi.org/10.1901/jaba.2003.36-105" TargetMode="External"/><Relationship Id="rId73" Type="http://schemas.openxmlformats.org/officeDocument/2006/relationships/hyperlink" Target="https://doi.org/10.1207/S15327035EX0803_6" TargetMode="External"/><Relationship Id="rId78" Type="http://schemas.openxmlformats.org/officeDocument/2006/relationships/hyperlink" Target="https://law.lis.virginia.gov/admincode/title12/agency35/chapter105/section830/" TargetMode="External"/><Relationship Id="rId94" Type="http://schemas.openxmlformats.org/officeDocument/2006/relationships/hyperlink" Target="https://www.townhall.virginia.gov/L/GetFile.cfm?File=C:\TownHall\docroot\GuidanceDocs\602\GDoc_DMAS_7024_v1.pdf" TargetMode="External"/><Relationship Id="rId99" Type="http://schemas.openxmlformats.org/officeDocument/2006/relationships/hyperlink" Target="http://dx.doi.org/10.1037/bar0000065" TargetMode="External"/><Relationship Id="rId101" Type="http://schemas.openxmlformats.org/officeDocument/2006/relationships/hyperlink" Target="https://www.townhall.virginia.gov/L/GetFile.cfm?File=C:\TownHall\docroot\GuidanceDocs\602\GDoc_DMAS_7024_v1.pdf" TargetMode="External"/><Relationship Id="rId122" Type="http://schemas.openxmlformats.org/officeDocument/2006/relationships/hyperlink" Target="https://www.kennedykrieger.org/sites/default/files/library/documents/patient-care/centers-and-programs/down-syndrome-clinic-and-research-center/mswo-preference-assessment.pdf" TargetMode="External"/><Relationship Id="rId143" Type="http://schemas.openxmlformats.org/officeDocument/2006/relationships/hyperlink" Target="https://www.sdaus.com/additional-articles" TargetMode="External"/><Relationship Id="rId148" Type="http://schemas.openxmlformats.org/officeDocument/2006/relationships/hyperlink" Target="https://www.pent.ca.gov/bi/essential10/documents/essential10-rubric.pdf" TargetMode="External"/><Relationship Id="rId164" Type="http://schemas.openxmlformats.org/officeDocument/2006/relationships/hyperlink" Target="https://www.townhall.virginia.gov/L/GetFile.cfm?File=C:\TownHall\docroot\GuidanceDocs\602\GDoc_DMAS_7024_v1.pdf" TargetMode="External"/><Relationship Id="rId169" Type="http://schemas.openxmlformats.org/officeDocument/2006/relationships/hyperlink" Target="https://www.townhall.virginia.gov/L/GetFile.cfm?File=C:\TownHall\docroot\GuidanceDocs\602\GDoc_DMAS_7024_v1.pdf" TargetMode="External"/><Relationship Id="rId185" Type="http://schemas.openxmlformats.org/officeDocument/2006/relationships/hyperlink" Target="https://psycnet.apa.org/fulltext/2017-07128-001.html" TargetMode="External"/><Relationship Id="rId4" Type="http://schemas.openxmlformats.org/officeDocument/2006/relationships/hyperlink" Target="https://doi.org/10.1007/s40614-015-0042-5" TargetMode="External"/><Relationship Id="rId9" Type="http://schemas.openxmlformats.org/officeDocument/2006/relationships/hyperlink" Target="https://doi.org/10.1207/S15327035EX0803_6" TargetMode="External"/><Relationship Id="rId180" Type="http://schemas.openxmlformats.org/officeDocument/2006/relationships/hyperlink" Target="https://doi.org/10.1002/bin.1484" TargetMode="External"/><Relationship Id="rId210" Type="http://schemas.openxmlformats.org/officeDocument/2006/relationships/hyperlink" Target="https://youtu.be/MzQpRzOAZ7Y?si=3fXIAwJ1MgY764lW" TargetMode="External"/><Relationship Id="rId26" Type="http://schemas.openxmlformats.org/officeDocument/2006/relationships/hyperlink" Target="https://doi.org/10.1016/j.ridd.2014.10.003" TargetMode="External"/><Relationship Id="rId47" Type="http://schemas.openxmlformats.org/officeDocument/2006/relationships/hyperlink" Target="https://doi.org/10.1207/S15327035EX0803_6" TargetMode="External"/><Relationship Id="rId68" Type="http://schemas.openxmlformats.org/officeDocument/2006/relationships/hyperlink" Target="https://doi.org/10.1901/jaba.1999.32-525" TargetMode="External"/><Relationship Id="rId89" Type="http://schemas.openxmlformats.org/officeDocument/2006/relationships/hyperlink" Target="https://law.lis.virginia.gov/admincode/title12/agency30/chapter122/section550/" TargetMode="External"/><Relationship Id="rId112" Type="http://schemas.openxmlformats.org/officeDocument/2006/relationships/hyperlink" Target="https://doi.org/10.1016/j.ridd.2014.10.003" TargetMode="External"/><Relationship Id="rId133" Type="http://schemas.openxmlformats.org/officeDocument/2006/relationships/hyperlink" Target="https://law.lis.virginia.gov/admincode/title12/agency30/chapter122/section550/" TargetMode="External"/><Relationship Id="rId154" Type="http://schemas.openxmlformats.org/officeDocument/2006/relationships/hyperlink" Target="https://doi.org/doi:%2010.1352/1934-9556-48.6.432" TargetMode="External"/><Relationship Id="rId175" Type="http://schemas.openxmlformats.org/officeDocument/2006/relationships/hyperlink" Target="https://www.ncbi.nlm.nih.gov/pmc/articles/PMC3546636/" TargetMode="External"/><Relationship Id="rId196" Type="http://schemas.openxmlformats.org/officeDocument/2006/relationships/hyperlink" Target="https://store.samhsa.gov/system/files/%20sma14-%204884.pdf" TargetMode="External"/><Relationship Id="rId200" Type="http://schemas.openxmlformats.org/officeDocument/2006/relationships/hyperlink" Target="https://doi.org/10.1002/jaba.1063" TargetMode="External"/><Relationship Id="rId16" Type="http://schemas.openxmlformats.org/officeDocument/2006/relationships/hyperlink" Target="https://doi.org/10.1207/S15327035EX0803_6" TargetMode="External"/><Relationship Id="rId37" Type="http://schemas.openxmlformats.org/officeDocument/2006/relationships/hyperlink" Target="https://doi.org/10.1016/j.ridd.2014.10.003" TargetMode="External"/><Relationship Id="rId58" Type="http://schemas.openxmlformats.org/officeDocument/2006/relationships/hyperlink" Target="https://doi.org/10.1016/j.ridd.2014.10.003" TargetMode="External"/><Relationship Id="rId79" Type="http://schemas.openxmlformats.org/officeDocument/2006/relationships/hyperlink" Target="https://www.townhall.virginia.gov/L/GetFile.cfm?File=C:\TownHall\docroot\GuidanceDocs\602\GDoc_DMAS_7024_v1.pdf" TargetMode="External"/><Relationship Id="rId102" Type="http://schemas.openxmlformats.org/officeDocument/2006/relationships/hyperlink" Target="https://law.lis.virginia.gov/admincode/title12/agency30/chapter122/section550/" TargetMode="External"/><Relationship Id="rId123" Type="http://schemas.openxmlformats.org/officeDocument/2006/relationships/hyperlink" Target="https://www.kennedykrieger.org/sites/default/files/library/documents/patient-care/centers-and-programs/down-syndrome-clinic-and-research-center/reinforcer-assessment.pdf" TargetMode="External"/><Relationship Id="rId144" Type="http://schemas.openxmlformats.org/officeDocument/2006/relationships/hyperlink" Target="https://law.lis.virginia.gov/admincode/title12/agency30/chapter122/section550/" TargetMode="External"/><Relationship Id="rId90" Type="http://schemas.openxmlformats.org/officeDocument/2006/relationships/hyperlink" Target="https://law.lis.virginia.gov/admincode/title12/agency30/chapter122/section550/" TargetMode="External"/><Relationship Id="rId165" Type="http://schemas.openxmlformats.org/officeDocument/2006/relationships/hyperlink" Target="https://www.townhall.virginia.gov/L/GetFile.cfm?File=C:\TownHall\docroot\GuidanceDocs\602\GDoc_DMAS_7024_v1.pdf" TargetMode="External"/><Relationship Id="rId186" Type="http://schemas.openxmlformats.org/officeDocument/2006/relationships/hyperlink" Target="https://doi.org/10.1007/s40617-020-00433-y" TargetMode="External"/><Relationship Id="rId211" Type="http://schemas.openxmlformats.org/officeDocument/2006/relationships/hyperlink" Target="https://youtu.be/MzQpRzOAZ7Y?si=3fXIAwJ1MgY764lW" TargetMode="External"/><Relationship Id="rId27" Type="http://schemas.openxmlformats.org/officeDocument/2006/relationships/hyperlink" Target="https://doi.org/10.1007/s40617-018-0255-7" TargetMode="External"/><Relationship Id="rId48" Type="http://schemas.openxmlformats.org/officeDocument/2006/relationships/hyperlink" Target="https://doi.org/10.1007/BF03391719" TargetMode="External"/><Relationship Id="rId69" Type="http://schemas.openxmlformats.org/officeDocument/2006/relationships/hyperlink" Target="https://doi.org/DOI:%2010.1016/j.ridd.2009.09.016" TargetMode="External"/><Relationship Id="rId113" Type="http://schemas.openxmlformats.org/officeDocument/2006/relationships/hyperlink" Target="https://doi.org/10.1016/j.ridd.2014.10.003" TargetMode="External"/><Relationship Id="rId134" Type="http://schemas.openxmlformats.org/officeDocument/2006/relationships/hyperlink" Target="https://go.gale.com/ps/i.do?p=HRCA&amp;u=anon~edb112a3&amp;id=GALE%7CA106646162&amp;v=2.1&amp;it=r&amp;sid=googleScholar&amp;asid=87aa8e6f" TargetMode="External"/><Relationship Id="rId80" Type="http://schemas.openxmlformats.org/officeDocument/2006/relationships/hyperlink" Target="https://doi.org/10.1007/s40617-018-0255-7" TargetMode="External"/><Relationship Id="rId155" Type="http://schemas.openxmlformats.org/officeDocument/2006/relationships/hyperlink" Target="https://doi.org/doi:%2010.1007/s40617-015-0051-6" TargetMode="External"/><Relationship Id="rId176" Type="http://schemas.openxmlformats.org/officeDocument/2006/relationships/hyperlink" Target="https://doi.org/10.1002/bin.1484" TargetMode="External"/><Relationship Id="rId197" Type="http://schemas.openxmlformats.org/officeDocument/2006/relationships/hyperlink" Target="https://link.springer.com/article/10.1007/s40617-024-00972-8" TargetMode="External"/><Relationship Id="rId201" Type="http://schemas.openxmlformats.org/officeDocument/2006/relationships/hyperlink" Target="https://doi.org/10.1002/jaba.1095" TargetMode="External"/><Relationship Id="rId17" Type="http://schemas.openxmlformats.org/officeDocument/2006/relationships/hyperlink" Target="https://doi.org/10.1016/j.ridd.2014.10.003" TargetMode="External"/><Relationship Id="rId38" Type="http://schemas.openxmlformats.org/officeDocument/2006/relationships/hyperlink" Target="https://doi.org/10.1007/s40617-015-0063-2" TargetMode="External"/><Relationship Id="rId59" Type="http://schemas.openxmlformats.org/officeDocument/2006/relationships/hyperlink" Target="https://doi.org/10.1207/S15327035EX0803_6" TargetMode="External"/><Relationship Id="rId103" Type="http://schemas.openxmlformats.org/officeDocument/2006/relationships/hyperlink" Target="https://www.townhall.virginia.gov/L/GetFile.cfm?File=C:\TownHall\docroot\GuidanceDocs\602\GDoc_DMAS_7024_v1.pdf" TargetMode="External"/><Relationship Id="rId124" Type="http://schemas.openxmlformats.org/officeDocument/2006/relationships/hyperlink" Target="https://doi.org/10.1901/jaba.1998.31-605" TargetMode="External"/><Relationship Id="rId70" Type="http://schemas.openxmlformats.org/officeDocument/2006/relationships/hyperlink" Target="https://doi.org/doi:10.1177/0145445501252002" TargetMode="External"/><Relationship Id="rId91" Type="http://schemas.openxmlformats.org/officeDocument/2006/relationships/hyperlink" Target="https://doi.org/10.1007/s40617-018-0255-7" TargetMode="External"/><Relationship Id="rId145" Type="http://schemas.openxmlformats.org/officeDocument/2006/relationships/hyperlink" Target="https://law.lis.virginia.gov/admincode/title12/agency30/chapter122/section550/" TargetMode="External"/><Relationship Id="rId166" Type="http://schemas.openxmlformats.org/officeDocument/2006/relationships/hyperlink" Target="https://www.townhall.virginia.gov/L/GetFile.cfm?File=C:\TownHall\docroot\GuidanceDocs\602\GDoc_DMAS_7024_v1.pdf" TargetMode="External"/><Relationship Id="rId187" Type="http://schemas.openxmlformats.org/officeDocument/2006/relationships/hyperlink" Target="https://doi.org/10.1007/s40617-018-0255-7" TargetMode="External"/><Relationship Id="rId1" Type="http://schemas.openxmlformats.org/officeDocument/2006/relationships/hyperlink" Target="https://www.townhall.virginia.gov/L/GetFile.cfm?File=C:\TownHall\docroot\GuidanceDocs\602\GDoc_DMAS_7024_v1.pdf" TargetMode="External"/><Relationship Id="rId212" Type="http://schemas.openxmlformats.org/officeDocument/2006/relationships/hyperlink" Target="https://youtu.be/MzQpRzOAZ7Y?si=3fXIAwJ1MgY764lW" TargetMode="External"/><Relationship Id="rId28" Type="http://schemas.openxmlformats.org/officeDocument/2006/relationships/hyperlink" Target="https://doi.org/10.1007/s40617-018-0258-4" TargetMode="External"/><Relationship Id="rId49" Type="http://schemas.openxmlformats.org/officeDocument/2006/relationships/hyperlink" Target="https://doi.org/10.1002/bin.170" TargetMode="External"/><Relationship Id="rId114" Type="http://schemas.openxmlformats.org/officeDocument/2006/relationships/hyperlink" Target="https://doi.org/10.1016/j.ridd.2014.10.003" TargetMode="External"/><Relationship Id="rId60" Type="http://schemas.openxmlformats.org/officeDocument/2006/relationships/hyperlink" Target="https://doi.org/10.1002/bin.1813" TargetMode="External"/><Relationship Id="rId81" Type="http://schemas.openxmlformats.org/officeDocument/2006/relationships/hyperlink" Target="https://www.townhall.virginia.gov/L/GetFile.cfm?File=C:\TownHall\docroot\GuidanceDocs\602\GDoc_DMAS_7024_v1.pdf" TargetMode="External"/><Relationship Id="rId135" Type="http://schemas.openxmlformats.org/officeDocument/2006/relationships/hyperlink" Target="https://link.springer.com/article/10.1007/s40617-016-0111-6" TargetMode="External"/><Relationship Id="rId156" Type="http://schemas.openxmlformats.org/officeDocument/2006/relationships/hyperlink" Target="https://doi.org/doi:%2010.1007/s40617-015-0051-6" TargetMode="External"/><Relationship Id="rId177" Type="http://schemas.openxmlformats.org/officeDocument/2006/relationships/hyperlink" Target="https://www.ncbi.nlm.nih.gov/pmc/articles/PMC5048254/" TargetMode="External"/><Relationship Id="rId198" Type="http://schemas.openxmlformats.org/officeDocument/2006/relationships/hyperlink" Target="https://onlinelibrary.wiley.com/doi/10.1002/jaba.1095" TargetMode="External"/><Relationship Id="rId202" Type="http://schemas.openxmlformats.org/officeDocument/2006/relationships/hyperlink" Target="https://doi.org/10.1002/bin.1998" TargetMode="External"/><Relationship Id="rId18" Type="http://schemas.openxmlformats.org/officeDocument/2006/relationships/hyperlink" Target="https://www.pent.ca.gov/bi/essential10/documents/essential10-rubric.pdf" TargetMode="External"/><Relationship Id="rId39" Type="http://schemas.openxmlformats.org/officeDocument/2006/relationships/hyperlink" Target="https://www.pent.ca.gov/bi/essential10/documents/essential10-rubric.pdf" TargetMode="External"/><Relationship Id="rId50" Type="http://schemas.openxmlformats.org/officeDocument/2006/relationships/hyperlink" Target="https://doi.org/10.1002/bin.1660" TargetMode="External"/><Relationship Id="rId104" Type="http://schemas.openxmlformats.org/officeDocument/2006/relationships/hyperlink" Target="https://law.lis.virginia.gov/admincode/title12/agency30/chapter122/section550/" TargetMode="External"/><Relationship Id="rId125" Type="http://schemas.openxmlformats.org/officeDocument/2006/relationships/hyperlink" Target="https://doi.org/10.1207/S15327035EX0803_6" TargetMode="External"/><Relationship Id="rId146" Type="http://schemas.openxmlformats.org/officeDocument/2006/relationships/hyperlink" Target="https://doi.org/10.1007/s40617-018-0255-7" TargetMode="External"/><Relationship Id="rId167" Type="http://schemas.openxmlformats.org/officeDocument/2006/relationships/hyperlink" Target="https://www.townhall.virginia.gov/L/GetFile.cfm?File=C:\TownHall\docroot\GuidanceDocs\602\GDoc_DMAS_7024_v1.pdf" TargetMode="External"/><Relationship Id="rId188" Type="http://schemas.openxmlformats.org/officeDocument/2006/relationships/hyperlink" Target="https://doi.org/10.1007/s40617-019-00375-0" TargetMode="External"/><Relationship Id="rId71" Type="http://schemas.openxmlformats.org/officeDocument/2006/relationships/hyperlink" Target="https://law.lis.virginia.gov/admincode/title12/agency30/chapter122/section550/" TargetMode="External"/><Relationship Id="rId92" Type="http://schemas.openxmlformats.org/officeDocument/2006/relationships/hyperlink" Target="https://www.townhall.virginia.gov/L/GetFile.cfm?File=C:\TownHall\docroot\GuidanceDocs\602\GDoc_DMAS_7024_v1.pdf" TargetMode="External"/><Relationship Id="rId213" Type="http://schemas.openxmlformats.org/officeDocument/2006/relationships/printerSettings" Target="../printerSettings/printerSettings2.bin"/><Relationship Id="rId2" Type="http://schemas.openxmlformats.org/officeDocument/2006/relationships/hyperlink" Target="https://doi.org/10.1007/s40617-018-0255-7" TargetMode="External"/><Relationship Id="rId29" Type="http://schemas.openxmlformats.org/officeDocument/2006/relationships/hyperlink" Target="https://doi.org/doi:10.1901/jaba.1994.27-393" TargetMode="External"/><Relationship Id="rId40" Type="http://schemas.openxmlformats.org/officeDocument/2006/relationships/hyperlink" Target="https://doi.org/DOI:10.1177/1088357609332743" TargetMode="External"/><Relationship Id="rId115" Type="http://schemas.openxmlformats.org/officeDocument/2006/relationships/hyperlink" Target="https://doi.org/10.1016/j.ridd.2014.10.003" TargetMode="External"/><Relationship Id="rId136" Type="http://schemas.openxmlformats.org/officeDocument/2006/relationships/hyperlink" Target="https://doi.org/10.1901/jaba.1985.18-249" TargetMode="External"/><Relationship Id="rId157" Type="http://schemas.openxmlformats.org/officeDocument/2006/relationships/hyperlink" Target="https://doi.org/10.1207/S15327035EX0803_6" TargetMode="External"/><Relationship Id="rId178" Type="http://schemas.openxmlformats.org/officeDocument/2006/relationships/hyperlink" Target="https://doi.org/10.1901/jaba.1994.27-131" TargetMode="External"/><Relationship Id="rId61" Type="http://schemas.openxmlformats.org/officeDocument/2006/relationships/hyperlink" Target="https://doi.org/10.1901/jaba.2002.35-213" TargetMode="External"/><Relationship Id="rId82" Type="http://schemas.openxmlformats.org/officeDocument/2006/relationships/hyperlink" Target="https://doi.org/10.1016/j.ridd.2014.10.003" TargetMode="External"/><Relationship Id="rId199" Type="http://schemas.openxmlformats.org/officeDocument/2006/relationships/hyperlink" Target="https://doi.org/10.1002/bin.2057" TargetMode="External"/><Relationship Id="rId203" Type="http://schemas.openxmlformats.org/officeDocument/2006/relationships/hyperlink" Target="https://doi.org/10.1007/BF03391745"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3.bin"/><Relationship Id="rId1" Type="http://schemas.openxmlformats.org/officeDocument/2006/relationships/hyperlink" Target="https://dbhds.virginia.gov/wp-content/uploads/2025/01/BSPARI-Scoring-Instructions-Guide-Feedback-Process-10.2024.pdf" TargetMode="Externa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Z220"/>
  <sheetViews>
    <sheetView tabSelected="1" zoomScale="85" zoomScaleNormal="85" workbookViewId="0"/>
  </sheetViews>
  <sheetFormatPr defaultColWidth="8.7109375" defaultRowHeight="15" x14ac:dyDescent="0.25"/>
  <cols>
    <col min="1" max="1" width="30.42578125" style="1" customWidth="1"/>
    <col min="2" max="2" width="36.140625" style="1" customWidth="1"/>
    <col min="3" max="3" width="29.140625" style="1" customWidth="1"/>
    <col min="4" max="4" width="34.140625" style="1" customWidth="1"/>
    <col min="5" max="5" width="17.140625" style="1" customWidth="1"/>
    <col min="6" max="6" width="89.7109375" style="1" customWidth="1"/>
    <col min="7" max="7" width="13.42578125" style="1" customWidth="1"/>
    <col min="8" max="8" width="8.7109375" style="1" hidden="1" customWidth="1"/>
    <col min="9" max="9" width="16.7109375" style="1" hidden="1" customWidth="1"/>
    <col min="10" max="10" width="22.28515625" style="1" hidden="1" customWidth="1"/>
    <col min="11" max="12" width="16.7109375" style="1" hidden="1" customWidth="1"/>
    <col min="13" max="13" width="17" style="1" hidden="1" customWidth="1"/>
    <col min="14" max="14" width="16.7109375" style="1" hidden="1" customWidth="1"/>
    <col min="15" max="15" width="17.7109375" style="1" hidden="1" customWidth="1"/>
    <col min="16" max="16" width="16.7109375" style="1" hidden="1" customWidth="1"/>
    <col min="17" max="17" width="24.140625" style="1" hidden="1" customWidth="1"/>
    <col min="18" max="18" width="6.5703125" style="1" hidden="1" customWidth="1"/>
    <col min="19" max="21" width="8.7109375" style="1"/>
    <col min="22" max="22" width="12.85546875" style="12" customWidth="1"/>
    <col min="23" max="16384" width="8.7109375" style="1"/>
  </cols>
  <sheetData>
    <row r="1" spans="1:22" ht="97.9" customHeight="1" thickBot="1" x14ac:dyDescent="0.3">
      <c r="H1" s="1" t="s">
        <v>0</v>
      </c>
      <c r="R1" s="1" t="s">
        <v>1</v>
      </c>
    </row>
    <row r="2" spans="1:22" ht="15.75" thickTop="1" x14ac:dyDescent="0.25">
      <c r="A2" s="102" t="s">
        <v>2</v>
      </c>
      <c r="B2" s="103"/>
      <c r="C2" s="104" t="s">
        <v>3</v>
      </c>
      <c r="D2" s="105"/>
      <c r="E2" s="12" t="b">
        <v>1</v>
      </c>
      <c r="F2" s="11"/>
      <c r="G2" s="11"/>
      <c r="H2" s="11"/>
      <c r="I2" s="11"/>
      <c r="J2" s="11"/>
      <c r="K2" s="11"/>
      <c r="L2" s="11"/>
      <c r="M2" s="11"/>
      <c r="N2" s="11"/>
      <c r="O2" s="11"/>
      <c r="P2" s="11"/>
      <c r="Q2" s="11"/>
      <c r="R2" s="11"/>
      <c r="S2" s="11"/>
      <c r="T2" s="11"/>
      <c r="U2" s="11"/>
      <c r="V2" s="52"/>
    </row>
    <row r="3" spans="1:22" x14ac:dyDescent="0.25">
      <c r="A3" s="106" t="s">
        <v>4</v>
      </c>
      <c r="B3" s="107"/>
      <c r="C3" s="108" t="s">
        <v>5</v>
      </c>
      <c r="D3" s="109"/>
      <c r="E3" s="11"/>
      <c r="F3" s="11"/>
      <c r="G3" s="11"/>
      <c r="H3" s="11"/>
      <c r="I3" s="11"/>
      <c r="J3" s="11"/>
      <c r="K3" s="11"/>
      <c r="L3" s="11"/>
      <c r="M3" s="11"/>
      <c r="N3" s="11"/>
      <c r="O3" s="11"/>
      <c r="P3" s="11"/>
      <c r="Q3" s="11"/>
      <c r="R3" s="11"/>
      <c r="S3" s="11"/>
      <c r="T3" s="11"/>
      <c r="U3" s="11"/>
      <c r="V3" s="53"/>
    </row>
    <row r="4" spans="1:22" x14ac:dyDescent="0.25">
      <c r="A4" s="106" t="s">
        <v>6</v>
      </c>
      <c r="B4" s="107"/>
      <c r="C4" s="108" t="s">
        <v>7</v>
      </c>
      <c r="D4" s="109"/>
      <c r="E4" s="11"/>
      <c r="F4" s="11"/>
      <c r="G4" s="11"/>
      <c r="H4" s="11"/>
      <c r="I4" s="11"/>
      <c r="J4" s="11"/>
      <c r="K4" s="11"/>
      <c r="L4" s="11"/>
      <c r="M4" s="11"/>
      <c r="N4" s="11"/>
      <c r="O4" s="11"/>
      <c r="P4" s="11"/>
      <c r="Q4" s="11"/>
      <c r="R4" s="11"/>
      <c r="S4" s="11"/>
      <c r="T4" s="11"/>
      <c r="U4" s="11"/>
      <c r="V4" s="53"/>
    </row>
    <row r="5" spans="1:22" x14ac:dyDescent="0.25">
      <c r="A5" s="106" t="s">
        <v>8</v>
      </c>
      <c r="B5" s="109"/>
      <c r="C5" s="108" t="s">
        <v>9</v>
      </c>
      <c r="D5" s="110"/>
      <c r="E5" s="11"/>
      <c r="F5" s="54"/>
      <c r="G5" s="11"/>
      <c r="H5" s="11"/>
      <c r="I5" s="11"/>
      <c r="J5" s="11"/>
      <c r="K5" s="11"/>
      <c r="L5" s="11"/>
      <c r="M5" s="11"/>
      <c r="N5" s="11"/>
      <c r="O5" s="11"/>
      <c r="P5" s="11"/>
      <c r="Q5" s="11"/>
      <c r="R5" s="11"/>
      <c r="S5" s="11"/>
      <c r="T5" s="11"/>
      <c r="U5" s="11"/>
      <c r="V5" s="55"/>
    </row>
    <row r="6" spans="1:22" x14ac:dyDescent="0.25">
      <c r="A6" s="106" t="s">
        <v>10</v>
      </c>
      <c r="B6" s="110"/>
      <c r="C6" s="108" t="s">
        <v>11</v>
      </c>
      <c r="D6" s="88" t="str">
        <f>_xlfn.IFNA(VLOOKUP(D5,Table1[[CSB]:[R]],4,FALSE),"Enter CSB above")</f>
        <v>Enter CSB above</v>
      </c>
      <c r="E6" s="11"/>
      <c r="F6" s="11"/>
      <c r="G6" s="11"/>
      <c r="H6" s="11"/>
      <c r="I6" s="11"/>
      <c r="J6" s="11"/>
      <c r="K6" s="11"/>
      <c r="L6" s="11"/>
      <c r="M6" s="11"/>
      <c r="N6" s="11"/>
      <c r="O6" s="11"/>
      <c r="P6" s="11"/>
      <c r="Q6" s="11"/>
      <c r="R6" s="11"/>
      <c r="S6" s="11"/>
      <c r="T6" s="11"/>
      <c r="U6" s="11"/>
      <c r="V6" s="53"/>
    </row>
    <row r="7" spans="1:22" x14ac:dyDescent="0.25">
      <c r="A7" s="106" t="s">
        <v>12</v>
      </c>
      <c r="B7" s="109"/>
      <c r="C7" s="111" t="s">
        <v>13</v>
      </c>
      <c r="D7" s="112"/>
      <c r="E7" s="11"/>
      <c r="F7" s="11"/>
      <c r="G7" s="11"/>
      <c r="H7" s="11"/>
      <c r="I7" s="11"/>
      <c r="J7" s="11"/>
      <c r="K7" s="11"/>
      <c r="L7" s="11"/>
      <c r="M7" s="11"/>
      <c r="N7" s="11"/>
      <c r="O7" s="11"/>
      <c r="P7" s="11"/>
      <c r="Q7" s="11"/>
      <c r="R7" s="11"/>
      <c r="S7" s="11"/>
      <c r="T7" s="11"/>
      <c r="U7" s="11"/>
      <c r="V7" s="55"/>
    </row>
    <row r="8" spans="1:22" x14ac:dyDescent="0.25">
      <c r="A8" s="106" t="s">
        <v>14</v>
      </c>
      <c r="B8" s="110"/>
      <c r="C8" s="113" t="s">
        <v>15</v>
      </c>
      <c r="D8" s="56" t="str" cm="1">
        <f t="array" ref="D8">IF(OR($E$12:$E$21="",$E$24:$E$29="",$E$32:$E$40="",$E$43:$E$51="",$E$54:$E$55="",$E$58:$E$61="",$E$64:$E$67="",$E$70:$E$73="",$E$76:$E$79="",$E$82:$E$86="",$E$89:$E$91="",$E$94:$E$97="",$E$100:$E$104="",$B$2:$B$6="",$B$8="",$D$2:$D$7=""),"This BSPARI is not complete.","This BSPARI is complete.")</f>
        <v>This BSPARI is not complete.</v>
      </c>
      <c r="E8" s="11"/>
      <c r="F8" s="11"/>
      <c r="G8" s="11"/>
      <c r="H8" s="11"/>
      <c r="I8" s="11"/>
      <c r="J8" s="11"/>
      <c r="K8" s="11"/>
      <c r="L8" s="11"/>
      <c r="M8" s="11"/>
      <c r="N8" s="11"/>
      <c r="O8" s="11"/>
      <c r="P8" s="11"/>
      <c r="Q8" s="11"/>
      <c r="R8" s="11"/>
      <c r="S8" s="11"/>
      <c r="T8" s="11"/>
      <c r="U8" s="11"/>
      <c r="V8" s="55"/>
    </row>
    <row r="9" spans="1:22" ht="21.6" customHeight="1" thickBot="1" x14ac:dyDescent="0.3">
      <c r="A9" s="85" t="s">
        <v>16</v>
      </c>
      <c r="B9" s="57">
        <f>$E$106</f>
        <v>0</v>
      </c>
      <c r="C9" s="86" t="s">
        <v>17</v>
      </c>
      <c r="D9" s="58">
        <f>(E106/40)</f>
        <v>0</v>
      </c>
      <c r="E9" s="11"/>
      <c r="F9" s="11"/>
      <c r="G9" s="11"/>
      <c r="H9" s="11"/>
      <c r="I9" s="11"/>
      <c r="J9" s="11"/>
      <c r="K9" s="11"/>
      <c r="L9" s="11"/>
      <c r="M9" s="11"/>
      <c r="N9" s="11"/>
      <c r="O9" s="11"/>
      <c r="P9" s="11"/>
      <c r="Q9" s="11"/>
      <c r="R9" s="11"/>
      <c r="S9" s="11"/>
      <c r="T9" s="11"/>
      <c r="U9" s="11"/>
      <c r="V9" s="53"/>
    </row>
    <row r="10" spans="1:22" ht="37.9" customHeight="1" thickTop="1" thickBot="1" x14ac:dyDescent="0.35">
      <c r="A10" s="59" t="s">
        <v>18</v>
      </c>
      <c r="B10" s="60"/>
      <c r="C10" s="61"/>
      <c r="D10" s="61"/>
      <c r="E10" s="62" t="s">
        <v>19</v>
      </c>
      <c r="F10" s="63" t="s">
        <v>20</v>
      </c>
      <c r="G10" s="6"/>
      <c r="H10" s="64"/>
      <c r="I10" s="65"/>
      <c r="J10" s="66"/>
      <c r="K10" s="66"/>
      <c r="L10" s="66"/>
      <c r="M10" s="66"/>
      <c r="N10" s="66"/>
      <c r="O10" s="66"/>
      <c r="P10" s="66"/>
      <c r="Q10" s="66"/>
      <c r="R10" s="50"/>
      <c r="S10" s="11"/>
      <c r="T10" s="11"/>
      <c r="U10" s="11"/>
      <c r="V10" s="55"/>
    </row>
    <row r="11" spans="1:22" s="11" customFormat="1" ht="17.25" thickTop="1" thickBot="1" x14ac:dyDescent="0.3">
      <c r="A11" s="9" t="s">
        <v>21</v>
      </c>
      <c r="B11" s="6"/>
      <c r="C11" s="6"/>
      <c r="D11" s="6"/>
      <c r="E11" s="6"/>
      <c r="F11" s="17"/>
      <c r="G11" s="6"/>
      <c r="H11" s="18"/>
      <c r="I11" s="222" t="s">
        <v>22</v>
      </c>
      <c r="J11" s="222"/>
      <c r="K11" s="222"/>
      <c r="L11" s="222"/>
      <c r="M11" s="222"/>
      <c r="N11" s="222"/>
      <c r="O11" s="222"/>
      <c r="P11" s="222"/>
      <c r="Q11" s="222"/>
      <c r="R11" s="19"/>
      <c r="V11" s="55"/>
    </row>
    <row r="12" spans="1:22" s="11" customFormat="1" ht="16.899999999999999" customHeight="1" thickBot="1" x14ac:dyDescent="0.3">
      <c r="A12" s="198" t="s">
        <v>23</v>
      </c>
      <c r="B12" s="199"/>
      <c r="C12" s="199"/>
      <c r="D12" s="200"/>
      <c r="E12" s="89"/>
      <c r="F12" s="90"/>
      <c r="G12" s="20"/>
      <c r="H12" s="18"/>
      <c r="I12" s="6"/>
      <c r="J12" s="223" t="s">
        <v>24</v>
      </c>
      <c r="K12" s="224"/>
      <c r="L12" s="224"/>
      <c r="M12" s="151" t="s">
        <v>25</v>
      </c>
      <c r="N12" s="151" t="s">
        <v>26</v>
      </c>
      <c r="O12" s="220"/>
      <c r="P12" s="221"/>
      <c r="R12" s="19"/>
      <c r="V12" s="53"/>
    </row>
    <row r="13" spans="1:22" s="11" customFormat="1" ht="15.75" thickBot="1" x14ac:dyDescent="0.3">
      <c r="A13" s="201" t="s">
        <v>27</v>
      </c>
      <c r="B13" s="202"/>
      <c r="C13" s="202"/>
      <c r="D13" s="203"/>
      <c r="E13" s="89"/>
      <c r="F13" s="91"/>
      <c r="G13" s="20"/>
      <c r="H13" s="18"/>
      <c r="I13" s="6"/>
      <c r="J13" s="225" t="s">
        <v>28</v>
      </c>
      <c r="K13" s="226"/>
      <c r="L13" s="227"/>
      <c r="M13" s="77"/>
      <c r="N13" s="22"/>
      <c r="O13" s="23" t="str">
        <f>IF($E$45="","",IF($E$45="√","√","X"))</f>
        <v/>
      </c>
      <c r="P13" s="24" t="str">
        <f>IF(N13="","",IF(M13=N13,"√","X"))</f>
        <v/>
      </c>
      <c r="R13" s="19"/>
      <c r="V13" s="53"/>
    </row>
    <row r="14" spans="1:22" s="11" customFormat="1" ht="15.75" thickBot="1" x14ac:dyDescent="0.3">
      <c r="A14" s="201" t="s">
        <v>29</v>
      </c>
      <c r="B14" s="202"/>
      <c r="C14" s="202"/>
      <c r="D14" s="203"/>
      <c r="E14" s="89"/>
      <c r="F14" s="91"/>
      <c r="G14" s="20"/>
      <c r="H14" s="18"/>
      <c r="I14" s="6"/>
      <c r="J14" s="228" t="s">
        <v>30</v>
      </c>
      <c r="K14" s="229"/>
      <c r="L14" s="230"/>
      <c r="M14" s="25"/>
      <c r="N14" s="25"/>
      <c r="O14" s="26" t="str">
        <f>IF($E$70="","",IF($E$70="√","√",IF($E$71="√","√",IF($E$72="√","√",IF($E$73="√","√",IF($E$76="√","√",IF($E$77="√","√",IF($E$78="√","√",IF($E$79="√","√","X")))))))))</f>
        <v/>
      </c>
      <c r="P14" s="27" t="str">
        <f>IF(N14="","",IF(M14=N14,"√","X"))</f>
        <v/>
      </c>
      <c r="R14" s="19"/>
      <c r="V14" s="53"/>
    </row>
    <row r="15" spans="1:22" s="11" customFormat="1" ht="15.75" thickBot="1" x14ac:dyDescent="0.3">
      <c r="A15" s="201" t="s">
        <v>31</v>
      </c>
      <c r="B15" s="202"/>
      <c r="C15" s="202"/>
      <c r="D15" s="203"/>
      <c r="E15" s="89"/>
      <c r="F15" s="91"/>
      <c r="G15" s="20"/>
      <c r="H15" s="18"/>
      <c r="I15" s="6"/>
      <c r="J15" s="228" t="s">
        <v>32</v>
      </c>
      <c r="K15" s="229"/>
      <c r="L15" s="230"/>
      <c r="M15" s="25"/>
      <c r="N15" s="25"/>
      <c r="O15" s="26" t="str">
        <f>IF($E$91="","",IF($E$91="√","√","X"))</f>
        <v/>
      </c>
      <c r="P15" s="27" t="str">
        <f>IF(N15="","",IF(M15=N15,"√","X"))</f>
        <v/>
      </c>
      <c r="R15" s="19"/>
      <c r="V15" s="67"/>
    </row>
    <row r="16" spans="1:22" s="11" customFormat="1" ht="15.75" thickBot="1" x14ac:dyDescent="0.3">
      <c r="A16" s="201" t="s">
        <v>33</v>
      </c>
      <c r="B16" s="202"/>
      <c r="C16" s="202"/>
      <c r="D16" s="203"/>
      <c r="E16" s="89"/>
      <c r="F16" s="91"/>
      <c r="G16" s="20"/>
      <c r="H16" s="18"/>
      <c r="I16" s="6"/>
      <c r="J16" s="228" t="s">
        <v>34</v>
      </c>
      <c r="K16" s="229"/>
      <c r="L16" s="230"/>
      <c r="M16" s="25"/>
      <c r="N16" s="25"/>
      <c r="O16" s="26" t="str">
        <f>IF($E$100="","",IF(COUNTIF($E$100:$E$104,"√")+COUNTIF($E$100:$E$104,"√√"),"√","X"))</f>
        <v/>
      </c>
      <c r="P16" s="27" t="str">
        <f>IF(N16="","",IF(M16=N16,"√","X"))</f>
        <v/>
      </c>
      <c r="R16" s="19"/>
      <c r="V16" s="67"/>
    </row>
    <row r="17" spans="1:22" s="11" customFormat="1" ht="15.75" thickBot="1" x14ac:dyDescent="0.3">
      <c r="A17" s="201" t="s">
        <v>35</v>
      </c>
      <c r="B17" s="202"/>
      <c r="C17" s="202"/>
      <c r="D17" s="203"/>
      <c r="E17" s="89"/>
      <c r="F17" s="91"/>
      <c r="G17" s="20"/>
      <c r="H17" s="18"/>
      <c r="I17" s="6"/>
      <c r="J17" s="233" t="s">
        <v>36</v>
      </c>
      <c r="K17" s="234"/>
      <c r="L17" s="235"/>
      <c r="M17" s="28"/>
      <c r="N17" s="28"/>
      <c r="O17" s="29" t="str">
        <f>IF($E$20="","",IF($E$20="√","√",IF($E$102="√","√",IF($E$102="√√","√",IF($E$104="√","√","X")))))</f>
        <v/>
      </c>
      <c r="P17" s="30" t="str">
        <f>IF(N17="","",IF(M17=N17,"√","X"))</f>
        <v/>
      </c>
      <c r="R17" s="19"/>
      <c r="V17" s="67"/>
    </row>
    <row r="18" spans="1:22" s="11" customFormat="1" ht="15.75" thickBot="1" x14ac:dyDescent="0.3">
      <c r="A18" s="192" t="s">
        <v>37</v>
      </c>
      <c r="B18" s="193"/>
      <c r="C18" s="193"/>
      <c r="D18" s="194"/>
      <c r="E18" s="89"/>
      <c r="F18" s="91"/>
      <c r="G18" s="20"/>
      <c r="H18" s="18"/>
      <c r="I18" s="21"/>
      <c r="J18" s="31" t="s">
        <v>38</v>
      </c>
      <c r="K18" s="236"/>
      <c r="L18" s="237"/>
      <c r="M18" s="218" t="str">
        <f>IF(K18="","OSVT Not Present","")</f>
        <v>OSVT Not Present</v>
      </c>
      <c r="N18" s="219"/>
      <c r="O18" s="32" t="s">
        <v>39</v>
      </c>
      <c r="P18" s="33">
        <f>COUNTIF(P13:P17, "√")</f>
        <v>0</v>
      </c>
      <c r="R18" s="19"/>
      <c r="V18" s="67"/>
    </row>
    <row r="19" spans="1:22" s="11" customFormat="1" ht="15.75" thickBot="1" x14ac:dyDescent="0.3">
      <c r="A19" s="215" t="s">
        <v>40</v>
      </c>
      <c r="B19" s="216"/>
      <c r="C19" s="216"/>
      <c r="D19" s="217"/>
      <c r="E19" s="89"/>
      <c r="F19" s="91"/>
      <c r="G19" s="20"/>
      <c r="H19" s="18"/>
      <c r="I19" s="34"/>
      <c r="J19" s="35" t="s">
        <v>41</v>
      </c>
      <c r="K19" s="231"/>
      <c r="L19" s="232"/>
      <c r="M19" s="34"/>
      <c r="N19" s="34"/>
      <c r="O19" s="36" t="s">
        <v>42</v>
      </c>
      <c r="P19" s="37">
        <f>COUNTIF(P13:P17, "*")</f>
        <v>5</v>
      </c>
      <c r="R19" s="19"/>
      <c r="V19" s="67"/>
    </row>
    <row r="20" spans="1:22" s="11" customFormat="1" ht="15.75" thickBot="1" x14ac:dyDescent="0.3">
      <c r="A20" s="201" t="s">
        <v>43</v>
      </c>
      <c r="B20" s="202"/>
      <c r="C20" s="202"/>
      <c r="D20" s="203"/>
      <c r="E20" s="89"/>
      <c r="F20" s="91"/>
      <c r="G20" s="20"/>
      <c r="H20" s="18"/>
      <c r="I20" s="21"/>
      <c r="J20" s="35" t="s">
        <v>44</v>
      </c>
      <c r="K20" s="182" t="str">
        <f>IF($D$5="","",$D$5)</f>
        <v/>
      </c>
      <c r="L20" s="183"/>
      <c r="M20" s="6"/>
      <c r="O20" s="38" t="s">
        <v>45</v>
      </c>
      <c r="P20" s="39">
        <f>P18/P19</f>
        <v>0</v>
      </c>
      <c r="R20" s="19"/>
      <c r="V20" s="67"/>
    </row>
    <row r="21" spans="1:22" s="11" customFormat="1" ht="15.75" thickBot="1" x14ac:dyDescent="0.3">
      <c r="A21" s="212" t="s">
        <v>46</v>
      </c>
      <c r="B21" s="210"/>
      <c r="C21" s="210"/>
      <c r="D21" s="211"/>
      <c r="E21" s="89"/>
      <c r="F21" s="92"/>
      <c r="G21" s="20"/>
      <c r="H21" s="18"/>
      <c r="I21" s="21"/>
      <c r="J21" s="35" t="s">
        <v>47</v>
      </c>
      <c r="K21" s="182" t="str">
        <f>IF($D$6="","",$D$6)</f>
        <v>Enter CSB above</v>
      </c>
      <c r="L21" s="183"/>
      <c r="M21" s="184" t="s">
        <v>48</v>
      </c>
      <c r="N21" s="185"/>
      <c r="O21" s="40" t="s">
        <v>49</v>
      </c>
      <c r="P21" s="41" t="str">
        <f>IF(P23&lt;&gt;"","",IF(P20=100%,"√",""))</f>
        <v/>
      </c>
      <c r="R21" s="19"/>
      <c r="V21" s="67"/>
    </row>
    <row r="22" spans="1:22" s="11" customFormat="1" ht="15.75" thickBot="1" x14ac:dyDescent="0.3">
      <c r="A22" s="14"/>
      <c r="B22" s="93"/>
      <c r="C22" s="94"/>
      <c r="D22" s="95" t="s">
        <v>50</v>
      </c>
      <c r="E22" s="7">
        <f>IF(AND(E12="√",E15="√",E19="√",E20="√",E21="√"),1,0)</f>
        <v>0</v>
      </c>
      <c r="F22" s="14"/>
      <c r="G22" s="20"/>
      <c r="H22" s="18"/>
      <c r="I22" s="21"/>
      <c r="J22" s="35" t="s">
        <v>51</v>
      </c>
      <c r="K22" s="182"/>
      <c r="L22" s="183"/>
      <c r="M22" s="186"/>
      <c r="N22" s="187"/>
      <c r="O22" s="42" t="s">
        <v>52</v>
      </c>
      <c r="P22" s="43" t="str">
        <f>IF(P23&lt;&gt;"","",IF(P20&lt;100%,"√",""))</f>
        <v/>
      </c>
      <c r="R22" s="19"/>
      <c r="V22" s="67"/>
    </row>
    <row r="23" spans="1:22" s="11" customFormat="1" ht="16.5" thickTop="1" thickBot="1" x14ac:dyDescent="0.3">
      <c r="A23" s="87" t="s">
        <v>53</v>
      </c>
      <c r="B23" s="14"/>
      <c r="C23" s="14"/>
      <c r="D23" s="14"/>
      <c r="E23" s="68"/>
      <c r="F23" s="14"/>
      <c r="G23" s="20"/>
      <c r="H23" s="18"/>
      <c r="I23" s="6"/>
      <c r="J23" s="44" t="s">
        <v>54</v>
      </c>
      <c r="K23" s="190"/>
      <c r="L23" s="191"/>
      <c r="M23" s="188"/>
      <c r="N23" s="189"/>
      <c r="O23" s="51" t="s">
        <v>55</v>
      </c>
      <c r="P23" s="150" t="str">
        <f>IF(AND(M13="",M14="",M15="",M16="",M17=""),"√","")</f>
        <v>√</v>
      </c>
      <c r="R23" s="19"/>
      <c r="V23" s="67"/>
    </row>
    <row r="24" spans="1:22" s="11" customFormat="1" ht="15.75" thickBot="1" x14ac:dyDescent="0.3">
      <c r="A24" s="198" t="s">
        <v>56</v>
      </c>
      <c r="B24" s="199"/>
      <c r="C24" s="199"/>
      <c r="D24" s="200"/>
      <c r="E24" s="89"/>
      <c r="F24" s="90"/>
      <c r="G24" s="20"/>
      <c r="H24" s="18"/>
      <c r="I24" s="6"/>
      <c r="J24" s="6"/>
      <c r="R24" s="19"/>
      <c r="V24" s="67"/>
    </row>
    <row r="25" spans="1:22" s="11" customFormat="1" ht="15.75" thickBot="1" x14ac:dyDescent="0.3">
      <c r="A25" s="201" t="s">
        <v>57</v>
      </c>
      <c r="B25" s="202"/>
      <c r="C25" s="202"/>
      <c r="D25" s="203"/>
      <c r="E25" s="89"/>
      <c r="F25" s="91"/>
      <c r="G25" s="6"/>
      <c r="H25" s="18"/>
      <c r="I25" s="6"/>
      <c r="J25" s="6"/>
      <c r="R25" s="19"/>
      <c r="V25" s="67"/>
    </row>
    <row r="26" spans="1:22" s="11" customFormat="1" ht="15.75" thickBot="1" x14ac:dyDescent="0.3">
      <c r="A26" s="201" t="s">
        <v>58</v>
      </c>
      <c r="B26" s="202"/>
      <c r="C26" s="202"/>
      <c r="D26" s="203"/>
      <c r="E26" s="89"/>
      <c r="F26" s="91"/>
      <c r="G26" s="6"/>
      <c r="H26" s="18"/>
      <c r="I26" s="6"/>
      <c r="J26" s="6"/>
      <c r="R26" s="19"/>
      <c r="V26" s="67"/>
    </row>
    <row r="27" spans="1:22" s="11" customFormat="1" ht="15.75" thickBot="1" x14ac:dyDescent="0.3">
      <c r="A27" s="202" t="s">
        <v>59</v>
      </c>
      <c r="B27" s="202"/>
      <c r="C27" s="202"/>
      <c r="D27" s="203"/>
      <c r="E27" s="89"/>
      <c r="F27" s="91"/>
      <c r="G27" s="6"/>
      <c r="H27" s="18"/>
      <c r="I27" s="6"/>
      <c r="J27" s="6"/>
      <c r="R27" s="19"/>
      <c r="V27" s="67"/>
    </row>
    <row r="28" spans="1:22" s="11" customFormat="1" ht="15.75" thickBot="1" x14ac:dyDescent="0.3">
      <c r="A28" s="192" t="s">
        <v>60</v>
      </c>
      <c r="B28" s="193"/>
      <c r="C28" s="193"/>
      <c r="D28" s="194"/>
      <c r="E28" s="89"/>
      <c r="F28" s="91"/>
      <c r="G28" s="6"/>
      <c r="H28" s="18"/>
      <c r="I28" s="6"/>
      <c r="J28" s="6"/>
      <c r="R28" s="19"/>
      <c r="V28" s="67"/>
    </row>
    <row r="29" spans="1:22" s="11" customFormat="1" ht="15.75" thickBot="1" x14ac:dyDescent="0.3">
      <c r="A29" s="196" t="s">
        <v>61</v>
      </c>
      <c r="B29" s="196"/>
      <c r="C29" s="196"/>
      <c r="D29" s="197"/>
      <c r="E29" s="89"/>
      <c r="F29" s="92"/>
      <c r="G29" s="6"/>
      <c r="H29" s="18"/>
      <c r="I29" s="156" t="s">
        <v>62</v>
      </c>
      <c r="J29" s="156"/>
      <c r="K29" s="156"/>
      <c r="L29" s="156"/>
      <c r="M29" s="156"/>
      <c r="N29" s="156"/>
      <c r="O29" s="156"/>
      <c r="P29" s="156"/>
      <c r="Q29" s="156"/>
      <c r="R29" s="19"/>
      <c r="V29" s="67"/>
    </row>
    <row r="30" spans="1:22" s="11" customFormat="1" ht="15.75" thickBot="1" x14ac:dyDescent="0.3">
      <c r="A30" s="14"/>
      <c r="B30" s="93"/>
      <c r="C30" s="93"/>
      <c r="D30" s="95" t="s">
        <v>50</v>
      </c>
      <c r="E30" s="7">
        <f>IF(B31=4,2,IF(F31=3,1,IF(F31&lt;3,0)))</f>
        <v>0</v>
      </c>
      <c r="F30" s="93"/>
      <c r="G30" s="6"/>
      <c r="H30" s="18"/>
      <c r="I30" s="176" t="str">
        <f>IF(OR($E$77="X",$E$97="X",$E$97="√",$E$85="X",$E$86="X",$E$104="X",$E$85="√",$E$86="√",$E$104="√"),"This review detected the use of a restrictive component.","No restrictive components were evident during this review.")</f>
        <v>No restrictive components were evident during this review.</v>
      </c>
      <c r="J30" s="177"/>
      <c r="K30" s="177"/>
      <c r="L30" s="177"/>
      <c r="M30" s="177"/>
      <c r="N30" s="177"/>
      <c r="O30" s="177"/>
      <c r="P30" s="177"/>
      <c r="Q30" s="178"/>
      <c r="R30" s="19"/>
      <c r="V30" s="67"/>
    </row>
    <row r="31" spans="1:22" s="11" customFormat="1" ht="16.5" thickTop="1" thickBot="1" x14ac:dyDescent="0.3">
      <c r="A31" s="87" t="s">
        <v>63</v>
      </c>
      <c r="B31" s="4">
        <f>COUNTIF(E24:E27, "√")</f>
        <v>0</v>
      </c>
      <c r="C31" s="4">
        <f>IF(E24="√", 1,0)</f>
        <v>0</v>
      </c>
      <c r="D31" s="4">
        <f>IF(E25="√", 1,0)</f>
        <v>0</v>
      </c>
      <c r="E31" s="5">
        <f>IF(E26="√", 1,0)</f>
        <v>0</v>
      </c>
      <c r="F31" s="4">
        <f>SUM(C31:E31)</f>
        <v>0</v>
      </c>
      <c r="G31" s="6"/>
      <c r="H31" s="18"/>
      <c r="I31" s="179" t="str">
        <f>IF(OR($E$85="√",$E$86="√",$E$104="√",$E$85="X",$E$86="X",$E$104="X"),"This review detected the use of restraint and/or time out.","No use of restraint or time out were evident during this review.")</f>
        <v>No use of restraint or time out were evident during this review.</v>
      </c>
      <c r="J31" s="180"/>
      <c r="K31" s="180"/>
      <c r="L31" s="180"/>
      <c r="M31" s="180"/>
      <c r="N31" s="180"/>
      <c r="O31" s="180"/>
      <c r="P31" s="180"/>
      <c r="Q31" s="181"/>
      <c r="R31" s="19"/>
      <c r="V31" s="67"/>
    </row>
    <row r="32" spans="1:22" s="11" customFormat="1" ht="15.75" thickBot="1" x14ac:dyDescent="0.3">
      <c r="A32" s="198" t="s">
        <v>64</v>
      </c>
      <c r="B32" s="199"/>
      <c r="C32" s="199"/>
      <c r="D32" s="200"/>
      <c r="E32" s="89"/>
      <c r="F32" s="90"/>
      <c r="G32" s="6"/>
      <c r="H32" s="18"/>
      <c r="I32" s="157" t="s">
        <v>65</v>
      </c>
      <c r="J32" s="158"/>
      <c r="K32" s="161"/>
      <c r="L32" s="161"/>
      <c r="M32" s="161"/>
      <c r="N32" s="161"/>
      <c r="O32" s="161"/>
      <c r="P32" s="161"/>
      <c r="Q32" s="162"/>
      <c r="R32" s="19"/>
      <c r="V32" s="67"/>
    </row>
    <row r="33" spans="1:22" s="11" customFormat="1" ht="15.75" thickBot="1" x14ac:dyDescent="0.3">
      <c r="A33" s="201" t="s">
        <v>66</v>
      </c>
      <c r="B33" s="202"/>
      <c r="C33" s="202"/>
      <c r="D33" s="203"/>
      <c r="E33" s="89"/>
      <c r="F33" s="91"/>
      <c r="G33" s="6"/>
      <c r="H33" s="18"/>
      <c r="I33" s="159"/>
      <c r="J33" s="160"/>
      <c r="K33" s="163"/>
      <c r="L33" s="163"/>
      <c r="M33" s="163"/>
      <c r="N33" s="163"/>
      <c r="O33" s="163"/>
      <c r="P33" s="163"/>
      <c r="Q33" s="164"/>
      <c r="R33" s="45"/>
      <c r="V33" s="67"/>
    </row>
    <row r="34" spans="1:22" s="11" customFormat="1" ht="16.5" thickTop="1" thickBot="1" x14ac:dyDescent="0.3">
      <c r="A34" s="201" t="s">
        <v>67</v>
      </c>
      <c r="B34" s="202"/>
      <c r="C34" s="202"/>
      <c r="D34" s="203"/>
      <c r="E34" s="89"/>
      <c r="F34" s="91"/>
      <c r="G34" s="6"/>
      <c r="H34" s="153" t="s">
        <v>68</v>
      </c>
      <c r="I34" s="165" t="s">
        <v>69</v>
      </c>
      <c r="J34" s="166"/>
      <c r="K34" s="167" t="s">
        <v>70</v>
      </c>
      <c r="L34" s="168"/>
      <c r="M34" s="169"/>
      <c r="N34" s="79" t="s">
        <v>71</v>
      </c>
      <c r="O34" s="167" t="s">
        <v>72</v>
      </c>
      <c r="P34" s="168"/>
      <c r="Q34" s="169"/>
      <c r="R34" s="50"/>
      <c r="V34" s="67"/>
    </row>
    <row r="35" spans="1:22" s="11" customFormat="1" ht="15.75" thickBot="1" x14ac:dyDescent="0.3">
      <c r="A35" s="213" t="s">
        <v>73</v>
      </c>
      <c r="B35" s="213"/>
      <c r="C35" s="213"/>
      <c r="D35" s="214"/>
      <c r="E35" s="89"/>
      <c r="F35" s="91"/>
      <c r="G35" s="6"/>
      <c r="H35" s="154"/>
      <c r="I35" s="149">
        <v>45</v>
      </c>
      <c r="J35" s="78">
        <v>54</v>
      </c>
      <c r="K35" s="152">
        <v>16</v>
      </c>
      <c r="L35" s="152" t="s">
        <v>74</v>
      </c>
      <c r="M35" s="152" t="s">
        <v>75</v>
      </c>
      <c r="N35" s="152">
        <v>91</v>
      </c>
      <c r="O35" s="152">
        <v>100</v>
      </c>
      <c r="P35" s="152">
        <v>20</v>
      </c>
      <c r="Q35" s="152">
        <v>102</v>
      </c>
      <c r="R35" s="19"/>
      <c r="V35" s="67"/>
    </row>
    <row r="36" spans="1:22" s="11" customFormat="1" ht="15.75" thickBot="1" x14ac:dyDescent="0.3">
      <c r="A36" s="213" t="s">
        <v>76</v>
      </c>
      <c r="B36" s="213"/>
      <c r="C36" s="213"/>
      <c r="D36" s="214"/>
      <c r="E36" s="89"/>
      <c r="F36" s="91"/>
      <c r="G36" s="6"/>
      <c r="H36" s="154"/>
      <c r="I36" s="149" t="str">
        <f>IF($E$45="√","Yes","No")</f>
        <v>No</v>
      </c>
      <c r="J36" s="78" t="str">
        <f>IF($E$54="√","Yes","No")</f>
        <v>No</v>
      </c>
      <c r="K36" s="78" t="str">
        <f>IF($E$16="√","Yes","No")</f>
        <v>No</v>
      </c>
      <c r="L36" s="78" t="str">
        <f>IF($E$70="√","Yes",IF($E$71="√","Yes",IF($E$72="√","Yes",IF($E$73="√","Yes","No"))))</f>
        <v>No</v>
      </c>
      <c r="M36" s="78" t="str">
        <f>IF($E$76="√","Yes",IF($E$77="√","Yes",IF($E$78="√","Yes",IF($E$79="√","Yes","No"))))</f>
        <v>No</v>
      </c>
      <c r="N36" s="78" t="str">
        <f>IF($E$91="√","Yes","No")</f>
        <v>No</v>
      </c>
      <c r="O36" s="78" t="str">
        <f>IF($E$100="√√","Yes",IF($E$100="√","Yes","No"))</f>
        <v>No</v>
      </c>
      <c r="P36" s="78" t="str">
        <f>IF($E$20="√","Yes","No")</f>
        <v>No</v>
      </c>
      <c r="Q36" s="78" t="str">
        <f>IF($E$102="√√","Yes",IF($E$102="√","Yes","No"))</f>
        <v>No</v>
      </c>
      <c r="R36" s="19"/>
      <c r="V36" s="67"/>
    </row>
    <row r="37" spans="1:22" s="11" customFormat="1" ht="15.75" thickBot="1" x14ac:dyDescent="0.3">
      <c r="A37" s="201" t="s">
        <v>77</v>
      </c>
      <c r="B37" s="202"/>
      <c r="C37" s="202"/>
      <c r="D37" s="203"/>
      <c r="E37" s="89"/>
      <c r="F37" s="91"/>
      <c r="G37" s="6"/>
      <c r="H37" s="155"/>
      <c r="I37" s="170" t="str">
        <f>IF(AND(I36="Yes",J36="Yes"),"Yes","No")</f>
        <v>No</v>
      </c>
      <c r="J37" s="171"/>
      <c r="K37" s="172" t="str">
        <f>IF(AND(K36="Yes",L36="Yes",M36="Yes"),"Yes","No")</f>
        <v>No</v>
      </c>
      <c r="L37" s="170"/>
      <c r="M37" s="171"/>
      <c r="N37" s="152" t="str">
        <f>IF(N36="No","No","Yes")</f>
        <v>No</v>
      </c>
      <c r="O37" s="173" t="str">
        <f>IF(O36="No","No",IF(OR(P36="Yes",Q36="Yes"),"Yes","No"))</f>
        <v>No</v>
      </c>
      <c r="P37" s="174"/>
      <c r="Q37" s="175"/>
      <c r="R37" s="19"/>
      <c r="V37" s="67"/>
    </row>
    <row r="38" spans="1:22" s="11" customFormat="1" ht="16.5" thickTop="1" thickBot="1" x14ac:dyDescent="0.3">
      <c r="A38" s="201" t="s">
        <v>78</v>
      </c>
      <c r="B38" s="202"/>
      <c r="C38" s="202"/>
      <c r="D38" s="203"/>
      <c r="E38" s="89"/>
      <c r="F38" s="91"/>
      <c r="G38" s="6"/>
      <c r="H38" s="18"/>
      <c r="I38" s="6"/>
      <c r="J38" s="6"/>
      <c r="R38" s="19"/>
      <c r="V38" s="67"/>
    </row>
    <row r="39" spans="1:22" s="11" customFormat="1" ht="15.75" thickBot="1" x14ac:dyDescent="0.3">
      <c r="A39" s="201" t="s">
        <v>79</v>
      </c>
      <c r="B39" s="202"/>
      <c r="C39" s="202"/>
      <c r="D39" s="203"/>
      <c r="E39" s="89"/>
      <c r="F39" s="91"/>
      <c r="G39" s="6"/>
      <c r="H39" s="18"/>
      <c r="I39" s="6"/>
      <c r="J39" s="6"/>
      <c r="P39" s="11" t="s">
        <v>80</v>
      </c>
      <c r="Q39" s="15"/>
      <c r="R39" s="19"/>
      <c r="V39" s="67"/>
    </row>
    <row r="40" spans="1:22" s="11" customFormat="1" ht="15.75" thickBot="1" x14ac:dyDescent="0.3">
      <c r="A40" s="196" t="s">
        <v>81</v>
      </c>
      <c r="B40" s="196"/>
      <c r="C40" s="196"/>
      <c r="D40" s="197"/>
      <c r="E40" s="89"/>
      <c r="F40" s="92"/>
      <c r="G40" s="6"/>
      <c r="H40" s="18"/>
      <c r="I40" s="6"/>
      <c r="J40" s="6"/>
      <c r="R40" s="19"/>
      <c r="V40" s="67"/>
    </row>
    <row r="41" spans="1:22" s="11" customFormat="1" ht="15.75" thickBot="1" x14ac:dyDescent="0.3">
      <c r="A41" s="14"/>
      <c r="B41" s="4">
        <f>B42+C42</f>
        <v>0</v>
      </c>
      <c r="C41" s="4">
        <f>IF(AND(B41=6,E42&gt;0), 8, 0)</f>
        <v>0</v>
      </c>
      <c r="D41" s="95" t="s">
        <v>50</v>
      </c>
      <c r="E41" s="7">
        <f>IF(C41&gt;7,3,IF(F41=2,2,IF(F42=1,1,0)))</f>
        <v>0</v>
      </c>
      <c r="F41" s="4">
        <f>IF(AND(C42=3,E42&gt;0),2,0)</f>
        <v>0</v>
      </c>
      <c r="G41" s="6"/>
      <c r="H41" s="18"/>
      <c r="I41" s="6"/>
      <c r="J41" s="6"/>
      <c r="R41" s="19"/>
      <c r="V41" s="67"/>
    </row>
    <row r="42" spans="1:22" s="11" customFormat="1" ht="16.5" thickTop="1" thickBot="1" x14ac:dyDescent="0.3">
      <c r="A42" s="87" t="s">
        <v>69</v>
      </c>
      <c r="B42" s="4">
        <f>COUNTIF(E37:E39, "√")</f>
        <v>0</v>
      </c>
      <c r="C42" s="4">
        <f>(COUNTIF(E32:E34,"√"))</f>
        <v>0</v>
      </c>
      <c r="D42" s="4">
        <f>COUNTIF(E32:E33, "√")</f>
        <v>0</v>
      </c>
      <c r="E42" s="5">
        <f>(COUNTIF(E35:E36,"√"))</f>
        <v>0</v>
      </c>
      <c r="F42" s="4">
        <f>IF(AND(D42=2, E42&gt;0),1,0)</f>
        <v>0</v>
      </c>
      <c r="G42" s="4" t="b">
        <f>IF(E42&gt;0, D42+1)</f>
        <v>0</v>
      </c>
      <c r="H42" s="18"/>
      <c r="I42" s="21"/>
      <c r="J42" s="6"/>
      <c r="R42" s="19"/>
      <c r="V42" s="67"/>
    </row>
    <row r="43" spans="1:22" s="11" customFormat="1" ht="15" customHeight="1" thickBot="1" x14ac:dyDescent="0.3">
      <c r="A43" s="198" t="s">
        <v>82</v>
      </c>
      <c r="B43" s="199"/>
      <c r="C43" s="199"/>
      <c r="D43" s="200"/>
      <c r="E43" s="89"/>
      <c r="F43" s="90"/>
      <c r="G43" s="6"/>
      <c r="H43" s="18"/>
      <c r="I43" s="21"/>
      <c r="J43" s="6"/>
      <c r="R43" s="19"/>
      <c r="V43" s="67"/>
    </row>
    <row r="44" spans="1:22" s="11" customFormat="1" ht="15.75" thickBot="1" x14ac:dyDescent="0.3">
      <c r="A44" s="202" t="s">
        <v>83</v>
      </c>
      <c r="B44" s="202"/>
      <c r="C44" s="202"/>
      <c r="D44" s="203"/>
      <c r="E44" s="89"/>
      <c r="F44" s="91"/>
      <c r="G44" s="6"/>
      <c r="H44" s="18"/>
      <c r="I44" s="21"/>
      <c r="J44" s="6"/>
      <c r="R44" s="19"/>
      <c r="V44" s="67"/>
    </row>
    <row r="45" spans="1:22" s="11" customFormat="1" ht="15.75" thickBot="1" x14ac:dyDescent="0.3">
      <c r="A45" s="202" t="s">
        <v>84</v>
      </c>
      <c r="B45" s="202"/>
      <c r="C45" s="202"/>
      <c r="D45" s="203"/>
      <c r="E45" s="89"/>
      <c r="F45" s="91"/>
      <c r="G45" s="6"/>
      <c r="H45" s="18"/>
      <c r="I45" s="6"/>
      <c r="J45" s="6"/>
      <c r="R45" s="19"/>
      <c r="V45" s="67"/>
    </row>
    <row r="46" spans="1:22" s="11" customFormat="1" ht="14.45" customHeight="1" thickBot="1" x14ac:dyDescent="0.3">
      <c r="A46" s="202" t="s">
        <v>85</v>
      </c>
      <c r="B46" s="202"/>
      <c r="C46" s="202"/>
      <c r="D46" s="203"/>
      <c r="E46" s="89"/>
      <c r="F46" s="91"/>
      <c r="G46" s="6"/>
      <c r="H46" s="18"/>
      <c r="I46" s="6"/>
      <c r="J46" s="6"/>
      <c r="R46" s="19"/>
      <c r="V46" s="67"/>
    </row>
    <row r="47" spans="1:22" s="11" customFormat="1" ht="15.75" thickBot="1" x14ac:dyDescent="0.3">
      <c r="A47" s="202" t="s">
        <v>86</v>
      </c>
      <c r="B47" s="202"/>
      <c r="C47" s="202"/>
      <c r="D47" s="203"/>
      <c r="E47" s="89"/>
      <c r="F47" s="91"/>
      <c r="G47" s="6"/>
      <c r="H47" s="18"/>
      <c r="I47" s="6"/>
      <c r="J47" s="6"/>
      <c r="R47" s="19"/>
      <c r="V47" s="67"/>
    </row>
    <row r="48" spans="1:22" s="11" customFormat="1" ht="15.75" thickBot="1" x14ac:dyDescent="0.3">
      <c r="A48" s="202" t="s">
        <v>87</v>
      </c>
      <c r="B48" s="202"/>
      <c r="C48" s="202"/>
      <c r="D48" s="203"/>
      <c r="E48" s="89"/>
      <c r="F48" s="91"/>
      <c r="G48" s="6"/>
      <c r="H48" s="18"/>
      <c r="I48" s="6"/>
      <c r="J48" s="6"/>
      <c r="R48" s="19"/>
      <c r="V48" s="67"/>
    </row>
    <row r="49" spans="1:104" s="11" customFormat="1" ht="15.75" thickBot="1" x14ac:dyDescent="0.3">
      <c r="A49" s="201" t="s">
        <v>88</v>
      </c>
      <c r="B49" s="202"/>
      <c r="C49" s="202"/>
      <c r="D49" s="203"/>
      <c r="E49" s="89"/>
      <c r="F49" s="91"/>
      <c r="G49" s="6"/>
      <c r="H49" s="18"/>
      <c r="I49" s="6"/>
      <c r="J49" s="6"/>
      <c r="R49" s="19"/>
      <c r="V49" s="67"/>
    </row>
    <row r="50" spans="1:104" s="11" customFormat="1" ht="15.75" thickBot="1" x14ac:dyDescent="0.3">
      <c r="A50" s="202" t="s">
        <v>89</v>
      </c>
      <c r="B50" s="202"/>
      <c r="C50" s="202"/>
      <c r="D50" s="203"/>
      <c r="E50" s="89"/>
      <c r="F50" s="91"/>
      <c r="G50" s="6"/>
      <c r="H50" s="18"/>
      <c r="I50" s="6"/>
      <c r="J50" s="6"/>
      <c r="R50" s="19"/>
      <c r="V50" s="67"/>
    </row>
    <row r="51" spans="1:104" s="11" customFormat="1" ht="15.75" thickBot="1" x14ac:dyDescent="0.3">
      <c r="A51" s="196" t="s">
        <v>90</v>
      </c>
      <c r="B51" s="196"/>
      <c r="C51" s="196"/>
      <c r="D51" s="197"/>
      <c r="E51" s="89"/>
      <c r="F51" s="92"/>
      <c r="G51" s="6"/>
      <c r="H51" s="18"/>
      <c r="I51" s="6"/>
      <c r="J51" s="6"/>
      <c r="R51" s="19"/>
      <c r="V51" s="67"/>
    </row>
    <row r="52" spans="1:104" s="11" customFormat="1" ht="15.75" thickBot="1" x14ac:dyDescent="0.3">
      <c r="A52" s="14"/>
      <c r="B52" s="93"/>
      <c r="C52" s="93"/>
      <c r="D52" s="95" t="s">
        <v>50</v>
      </c>
      <c r="E52" s="7">
        <f>IF(AND(E43&lt;&gt;"√",COUNTIF(E44:E50,"√")&gt;0),1,IF(AND(E43="√",COUNTIF(E44:E50,"√")=0),0,COUNTIF(E43:E50,"√")))</f>
        <v>0</v>
      </c>
      <c r="F52" s="93"/>
      <c r="G52" s="6"/>
      <c r="H52" s="18"/>
      <c r="I52" s="6"/>
      <c r="J52" s="6"/>
      <c r="R52" s="19"/>
      <c r="V52" s="67"/>
    </row>
    <row r="53" spans="1:104" s="11" customFormat="1" ht="16.5" thickTop="1" thickBot="1" x14ac:dyDescent="0.3">
      <c r="A53" s="87" t="s">
        <v>91</v>
      </c>
      <c r="B53" s="14"/>
      <c r="C53" s="14"/>
      <c r="D53" s="14"/>
      <c r="E53" s="96"/>
      <c r="F53" s="93"/>
      <c r="G53" s="6"/>
      <c r="H53" s="18"/>
      <c r="I53" s="6"/>
      <c r="J53" s="6"/>
      <c r="R53" s="19"/>
      <c r="V53" s="67"/>
    </row>
    <row r="54" spans="1:104" s="11" customFormat="1" ht="15.75" thickBot="1" x14ac:dyDescent="0.3">
      <c r="A54" s="198" t="s">
        <v>92</v>
      </c>
      <c r="B54" s="199"/>
      <c r="C54" s="199"/>
      <c r="D54" s="200"/>
      <c r="E54" s="89"/>
      <c r="F54" s="90"/>
      <c r="G54" s="6"/>
      <c r="H54" s="18"/>
      <c r="I54" s="6"/>
      <c r="J54" s="6"/>
      <c r="R54" s="19"/>
      <c r="V54" s="67"/>
    </row>
    <row r="55" spans="1:104" s="11" customFormat="1" ht="15.75" thickBot="1" x14ac:dyDescent="0.3">
      <c r="A55" s="212" t="s">
        <v>93</v>
      </c>
      <c r="B55" s="210"/>
      <c r="C55" s="210"/>
      <c r="D55" s="211"/>
      <c r="E55" s="89"/>
      <c r="F55" s="92"/>
      <c r="G55" s="6"/>
      <c r="H55" s="18"/>
      <c r="I55" s="6"/>
      <c r="J55" s="6"/>
      <c r="R55" s="19"/>
      <c r="V55" s="67"/>
    </row>
    <row r="56" spans="1:104" s="11" customFormat="1" ht="15.75" thickBot="1" x14ac:dyDescent="0.3">
      <c r="A56" s="14"/>
      <c r="B56" s="93"/>
      <c r="C56" s="93"/>
      <c r="D56" s="95" t="s">
        <v>50</v>
      </c>
      <c r="E56" s="7">
        <f>IF(COUNTIF(E54:E55,"√")=2,2,IF(E55="√",1,0))</f>
        <v>0</v>
      </c>
      <c r="F56" s="93"/>
      <c r="G56" s="6"/>
      <c r="H56" s="18"/>
      <c r="I56" s="6"/>
      <c r="J56" s="6"/>
      <c r="R56" s="19"/>
      <c r="V56" s="67"/>
    </row>
    <row r="57" spans="1:104" s="11" customFormat="1" ht="16.5" thickTop="1" thickBot="1" x14ac:dyDescent="0.3">
      <c r="A57" s="87" t="s">
        <v>94</v>
      </c>
      <c r="B57" s="14"/>
      <c r="C57" s="14"/>
      <c r="D57" s="14"/>
      <c r="E57" s="96"/>
      <c r="F57" s="93"/>
      <c r="G57" s="6"/>
      <c r="H57" s="18"/>
      <c r="I57" s="6"/>
      <c r="J57" s="6"/>
      <c r="R57" s="19"/>
      <c r="V57" s="67"/>
    </row>
    <row r="58" spans="1:104" s="11" customFormat="1" ht="15.75" thickBot="1" x14ac:dyDescent="0.3">
      <c r="A58" s="198" t="s">
        <v>95</v>
      </c>
      <c r="B58" s="199"/>
      <c r="C58" s="199"/>
      <c r="D58" s="200"/>
      <c r="E58" s="89"/>
      <c r="F58" s="90"/>
      <c r="G58" s="6"/>
      <c r="H58" s="18"/>
      <c r="I58" s="6"/>
      <c r="J58" s="6"/>
      <c r="R58" s="19"/>
      <c r="V58" s="67"/>
    </row>
    <row r="59" spans="1:104" s="11" customFormat="1" ht="15.75" thickBot="1" x14ac:dyDescent="0.3">
      <c r="A59" s="201" t="s">
        <v>96</v>
      </c>
      <c r="B59" s="202"/>
      <c r="C59" s="202"/>
      <c r="D59" s="203"/>
      <c r="E59" s="89"/>
      <c r="F59" s="91"/>
      <c r="G59" s="6"/>
      <c r="H59" s="18"/>
      <c r="I59" s="6"/>
      <c r="J59" s="6"/>
      <c r="R59" s="19"/>
      <c r="V59" s="67"/>
    </row>
    <row r="60" spans="1:104" s="11" customFormat="1" ht="15" customHeight="1" thickBot="1" x14ac:dyDescent="0.35">
      <c r="A60" s="202" t="s">
        <v>97</v>
      </c>
      <c r="B60" s="202"/>
      <c r="C60" s="202"/>
      <c r="D60" s="203"/>
      <c r="E60" s="89"/>
      <c r="F60" s="91"/>
      <c r="G60" s="6"/>
      <c r="H60" s="65"/>
      <c r="I60" s="65"/>
      <c r="J60" s="66"/>
      <c r="K60" s="66"/>
      <c r="L60" s="66"/>
      <c r="M60" s="66"/>
      <c r="N60" s="66"/>
      <c r="O60" s="66"/>
      <c r="P60" s="66"/>
      <c r="Q60" s="66"/>
      <c r="R60" s="66"/>
      <c r="V60" s="67"/>
    </row>
    <row r="61" spans="1:104" s="11" customFormat="1" ht="15.75" thickBot="1" x14ac:dyDescent="0.3">
      <c r="A61" s="210" t="s">
        <v>98</v>
      </c>
      <c r="B61" s="210"/>
      <c r="C61" s="210"/>
      <c r="D61" s="211"/>
      <c r="E61" s="89"/>
      <c r="F61" s="92"/>
      <c r="G61" s="6"/>
      <c r="H61" s="114"/>
      <c r="I61" s="114"/>
      <c r="J61" s="114"/>
      <c r="K61" s="6"/>
      <c r="L61" s="6"/>
      <c r="M61" s="114"/>
      <c r="N61" s="6"/>
      <c r="O61" s="6"/>
      <c r="P61" s="114"/>
      <c r="Q61" s="6"/>
      <c r="R61" s="6"/>
      <c r="S61" s="114"/>
      <c r="T61" s="6"/>
      <c r="U61" s="6"/>
      <c r="V61" s="114"/>
      <c r="W61" s="6"/>
      <c r="X61" s="6"/>
      <c r="Y61" s="114"/>
      <c r="Z61" s="6"/>
      <c r="AA61" s="6"/>
      <c r="AB61" s="114"/>
      <c r="AC61" s="6"/>
      <c r="AD61" s="6"/>
      <c r="AE61" s="114"/>
      <c r="AF61" s="6"/>
      <c r="AG61" s="6"/>
      <c r="AH61" s="114"/>
      <c r="AI61" s="6"/>
      <c r="AJ61" s="6"/>
      <c r="AK61" s="114"/>
      <c r="AL61" s="6"/>
      <c r="AM61" s="6"/>
      <c r="AN61" s="114"/>
      <c r="AO61" s="6"/>
      <c r="AP61" s="6"/>
      <c r="AQ61" s="114"/>
      <c r="AR61" s="6"/>
      <c r="AS61" s="6"/>
      <c r="AT61" s="114"/>
      <c r="AU61" s="6"/>
      <c r="AV61" s="6"/>
      <c r="AW61" s="114"/>
      <c r="AX61" s="6"/>
      <c r="AY61" s="6"/>
      <c r="AZ61" s="114"/>
      <c r="BA61" s="6"/>
      <c r="BB61" s="6"/>
      <c r="BC61" s="114"/>
      <c r="BD61" s="6"/>
      <c r="BE61" s="6"/>
      <c r="BF61" s="114"/>
      <c r="BG61" s="6"/>
      <c r="BH61" s="6"/>
      <c r="BI61" s="114"/>
      <c r="BJ61" s="6"/>
      <c r="BK61" s="6"/>
      <c r="BL61" s="114"/>
      <c r="BM61" s="6"/>
      <c r="BN61" s="6"/>
      <c r="BO61" s="114"/>
      <c r="BP61" s="6"/>
      <c r="BQ61" s="6"/>
      <c r="BR61" s="114"/>
      <c r="BS61" s="6"/>
      <c r="BT61" s="6"/>
      <c r="BU61" s="114"/>
      <c r="BV61" s="6"/>
      <c r="BW61" s="6"/>
      <c r="BX61" s="114"/>
      <c r="BY61" s="6"/>
      <c r="BZ61" s="6"/>
      <c r="CA61" s="114"/>
      <c r="CB61" s="6"/>
      <c r="CC61" s="6"/>
      <c r="CD61" s="114"/>
      <c r="CE61" s="6"/>
      <c r="CF61" s="6"/>
      <c r="CG61" s="114"/>
      <c r="CH61" s="6"/>
      <c r="CI61" s="6"/>
      <c r="CJ61" s="114"/>
      <c r="CK61" s="6"/>
      <c r="CL61" s="6"/>
      <c r="CM61" s="114"/>
      <c r="CN61" s="6"/>
      <c r="CO61" s="6"/>
      <c r="CP61" s="114"/>
      <c r="CQ61" s="6"/>
      <c r="CR61" s="6"/>
      <c r="CS61" s="114"/>
      <c r="CT61" s="6"/>
      <c r="CU61" s="6"/>
      <c r="CV61" s="114"/>
      <c r="CW61" s="6"/>
      <c r="CX61" s="6"/>
      <c r="CY61" s="114"/>
      <c r="CZ61" s="6"/>
    </row>
    <row r="62" spans="1:104" s="11" customFormat="1" ht="15.75" thickBot="1" x14ac:dyDescent="0.3">
      <c r="A62" s="14"/>
      <c r="B62" s="93"/>
      <c r="C62" s="93"/>
      <c r="D62" s="95" t="s">
        <v>50</v>
      </c>
      <c r="E62" s="7">
        <f>IF(COUNTIF(E58:E61,"√")&gt;3,3,IF(COUNTIF(E58:E60,"√")&gt;2,2,IF(COUNTIF(E58:E59,"√")=2,1,0)))</f>
        <v>0</v>
      </c>
      <c r="F62" s="93"/>
      <c r="G62" s="6"/>
      <c r="H62" s="6"/>
      <c r="I62" s="114"/>
      <c r="J62" s="114"/>
      <c r="K62" s="114"/>
      <c r="L62" s="114"/>
      <c r="M62" s="114"/>
      <c r="V62" s="67"/>
    </row>
    <row r="63" spans="1:104" s="11" customFormat="1" ht="16.5" thickTop="1" thickBot="1" x14ac:dyDescent="0.3">
      <c r="A63" s="87" t="s">
        <v>99</v>
      </c>
      <c r="B63" s="69"/>
      <c r="C63" s="70"/>
      <c r="D63" s="70"/>
      <c r="E63" s="68"/>
      <c r="F63" s="14"/>
      <c r="G63" s="8"/>
      <c r="H63" s="6"/>
      <c r="I63" s="114"/>
      <c r="J63" s="76"/>
      <c r="S63" s="71"/>
      <c r="V63" s="67"/>
    </row>
    <row r="64" spans="1:104" s="11" customFormat="1" ht="15.75" thickBot="1" x14ac:dyDescent="0.3">
      <c r="A64" s="198" t="s">
        <v>100</v>
      </c>
      <c r="B64" s="199"/>
      <c r="C64" s="199"/>
      <c r="D64" s="200"/>
      <c r="E64" s="89"/>
      <c r="F64" s="90"/>
      <c r="G64" s="6"/>
      <c r="H64" s="114"/>
      <c r="I64" s="114"/>
      <c r="J64" s="6"/>
      <c r="V64" s="67"/>
    </row>
    <row r="65" spans="1:22" s="11" customFormat="1" ht="15.75" thickBot="1" x14ac:dyDescent="0.3">
      <c r="A65" s="201" t="s">
        <v>96</v>
      </c>
      <c r="B65" s="202"/>
      <c r="C65" s="202"/>
      <c r="D65" s="203"/>
      <c r="E65" s="89"/>
      <c r="F65" s="91"/>
      <c r="G65" s="6"/>
      <c r="H65" s="6"/>
      <c r="I65" s="114"/>
      <c r="J65" s="6"/>
      <c r="V65" s="67"/>
    </row>
    <row r="66" spans="1:22" s="11" customFormat="1" ht="15.75" thickBot="1" x14ac:dyDescent="0.3">
      <c r="A66" s="202" t="s">
        <v>97</v>
      </c>
      <c r="B66" s="202"/>
      <c r="C66" s="202"/>
      <c r="D66" s="203"/>
      <c r="E66" s="89"/>
      <c r="F66" s="91"/>
      <c r="G66" s="6"/>
      <c r="H66" s="6"/>
      <c r="I66" s="114"/>
      <c r="J66" s="6"/>
      <c r="V66" s="67"/>
    </row>
    <row r="67" spans="1:22" s="11" customFormat="1" ht="15.75" thickBot="1" x14ac:dyDescent="0.3">
      <c r="A67" s="210" t="s">
        <v>98</v>
      </c>
      <c r="B67" s="210"/>
      <c r="C67" s="210"/>
      <c r="D67" s="211"/>
      <c r="E67" s="89"/>
      <c r="F67" s="92"/>
      <c r="G67" s="6"/>
      <c r="H67" s="114"/>
      <c r="I67" s="114"/>
      <c r="J67" s="6"/>
      <c r="V67" s="67"/>
    </row>
    <row r="68" spans="1:22" s="11" customFormat="1" ht="15.75" thickBot="1" x14ac:dyDescent="0.3">
      <c r="A68" s="14"/>
      <c r="B68" s="93"/>
      <c r="C68" s="93"/>
      <c r="D68" s="95" t="s">
        <v>50</v>
      </c>
      <c r="E68" s="7">
        <f>IF(COUNTIF(E64:E67,"√")&gt;3,3,IF(COUNTIF(E64:E66,"√")&gt;2,2,IF(COUNTIF(E64:E65,"√")=2,1,0)))</f>
        <v>0</v>
      </c>
      <c r="F68" s="93"/>
      <c r="G68" s="6"/>
      <c r="H68" s="6"/>
      <c r="I68" s="114"/>
      <c r="J68" s="6"/>
      <c r="V68" s="67"/>
    </row>
    <row r="69" spans="1:22" s="11" customFormat="1" ht="16.5" thickTop="1" thickBot="1" x14ac:dyDescent="0.3">
      <c r="A69" s="87" t="s">
        <v>101</v>
      </c>
      <c r="B69" s="69"/>
      <c r="C69" s="70"/>
      <c r="D69" s="70"/>
      <c r="E69" s="68"/>
      <c r="F69" s="14"/>
      <c r="G69" s="8"/>
      <c r="H69" s="6"/>
      <c r="I69" s="114"/>
      <c r="J69" s="6"/>
      <c r="S69" s="71"/>
      <c r="V69" s="67"/>
    </row>
    <row r="70" spans="1:22" s="11" customFormat="1" ht="15.75" thickBot="1" x14ac:dyDescent="0.3">
      <c r="A70" s="198" t="s">
        <v>102</v>
      </c>
      <c r="B70" s="199"/>
      <c r="C70" s="199"/>
      <c r="D70" s="200"/>
      <c r="E70" s="89"/>
      <c r="F70" s="90"/>
      <c r="G70" s="6"/>
      <c r="H70" s="114"/>
      <c r="I70" s="114"/>
      <c r="J70" s="6"/>
      <c r="V70" s="67"/>
    </row>
    <row r="71" spans="1:22" s="11" customFormat="1" ht="15.75" thickBot="1" x14ac:dyDescent="0.3">
      <c r="A71" s="201" t="s">
        <v>103</v>
      </c>
      <c r="B71" s="202"/>
      <c r="C71" s="202"/>
      <c r="D71" s="203"/>
      <c r="E71" s="89"/>
      <c r="F71" s="97"/>
      <c r="G71" s="6"/>
      <c r="H71" s="6"/>
      <c r="I71" s="114"/>
      <c r="J71" s="6"/>
      <c r="V71" s="67"/>
    </row>
    <row r="72" spans="1:22" s="11" customFormat="1" ht="15.75" thickBot="1" x14ac:dyDescent="0.3">
      <c r="A72" s="201" t="s">
        <v>104</v>
      </c>
      <c r="B72" s="202"/>
      <c r="C72" s="202"/>
      <c r="D72" s="203"/>
      <c r="E72" s="89"/>
      <c r="F72" s="91"/>
      <c r="G72" s="6"/>
      <c r="H72" s="6"/>
      <c r="I72" s="114"/>
      <c r="J72" s="6"/>
      <c r="V72" s="67"/>
    </row>
    <row r="73" spans="1:22" s="11" customFormat="1" ht="15.75" thickBot="1" x14ac:dyDescent="0.3">
      <c r="A73" s="212" t="s">
        <v>105</v>
      </c>
      <c r="B73" s="210"/>
      <c r="C73" s="210"/>
      <c r="D73" s="211"/>
      <c r="E73" s="89"/>
      <c r="F73" s="92"/>
      <c r="G73" s="6"/>
      <c r="H73" s="114"/>
      <c r="I73" s="114"/>
      <c r="J73" s="6"/>
      <c r="V73" s="67"/>
    </row>
    <row r="74" spans="1:22" s="11" customFormat="1" ht="15.75" thickBot="1" x14ac:dyDescent="0.3">
      <c r="A74" s="14"/>
      <c r="B74" s="93"/>
      <c r="C74" s="93"/>
      <c r="D74" s="95" t="s">
        <v>50</v>
      </c>
      <c r="E74" s="7">
        <f>COUNTIF(E70:E73, "√")</f>
        <v>0</v>
      </c>
      <c r="F74" s="93"/>
      <c r="G74" s="6"/>
      <c r="H74" s="6"/>
      <c r="I74" s="114"/>
      <c r="J74" s="6"/>
      <c r="V74" s="67"/>
    </row>
    <row r="75" spans="1:22" s="11" customFormat="1" ht="16.5" thickTop="1" thickBot="1" x14ac:dyDescent="0.3">
      <c r="A75" s="87" t="s">
        <v>106</v>
      </c>
      <c r="B75" s="93"/>
      <c r="C75" s="93"/>
      <c r="D75" s="93"/>
      <c r="E75" s="96"/>
      <c r="F75" s="93"/>
      <c r="G75" s="6"/>
      <c r="H75" s="6"/>
      <c r="I75" s="114"/>
      <c r="J75" s="6"/>
      <c r="V75" s="67"/>
    </row>
    <row r="76" spans="1:22" s="11" customFormat="1" ht="15.75" thickBot="1" x14ac:dyDescent="0.3">
      <c r="A76" s="198" t="s">
        <v>107</v>
      </c>
      <c r="B76" s="199"/>
      <c r="C76" s="199"/>
      <c r="D76" s="200"/>
      <c r="E76" s="89"/>
      <c r="F76" s="90"/>
      <c r="G76" s="6"/>
      <c r="H76" s="114"/>
      <c r="I76" s="114"/>
      <c r="J76" s="6"/>
      <c r="V76" s="67"/>
    </row>
    <row r="77" spans="1:22" s="11" customFormat="1" ht="15.75" thickBot="1" x14ac:dyDescent="0.3">
      <c r="A77" s="201" t="s">
        <v>108</v>
      </c>
      <c r="B77" s="202"/>
      <c r="C77" s="202"/>
      <c r="D77" s="203"/>
      <c r="E77" s="89"/>
      <c r="F77" s="91"/>
      <c r="G77" s="6"/>
      <c r="H77" s="6"/>
      <c r="I77" s="114"/>
      <c r="J77" s="6"/>
      <c r="V77" s="67"/>
    </row>
    <row r="78" spans="1:22" s="11" customFormat="1" ht="15.75" thickBot="1" x14ac:dyDescent="0.3">
      <c r="A78" s="201" t="s">
        <v>109</v>
      </c>
      <c r="B78" s="202"/>
      <c r="C78" s="202"/>
      <c r="D78" s="203"/>
      <c r="E78" s="89"/>
      <c r="F78" s="91"/>
      <c r="G78" s="6"/>
      <c r="H78" s="6"/>
      <c r="I78" s="114"/>
      <c r="J78" s="6"/>
      <c r="V78" s="67"/>
    </row>
    <row r="79" spans="1:22" s="11" customFormat="1" ht="15.75" thickBot="1" x14ac:dyDescent="0.3">
      <c r="A79" s="204" t="s">
        <v>110</v>
      </c>
      <c r="B79" s="205"/>
      <c r="C79" s="205"/>
      <c r="D79" s="206"/>
      <c r="E79" s="89"/>
      <c r="F79" s="92"/>
      <c r="G79" s="6"/>
      <c r="H79" s="114"/>
      <c r="I79" s="114"/>
      <c r="J79" s="6"/>
      <c r="V79" s="67"/>
    </row>
    <row r="80" spans="1:22" s="11" customFormat="1" ht="15.75" thickBot="1" x14ac:dyDescent="0.3">
      <c r="A80" s="14"/>
      <c r="B80" s="93"/>
      <c r="C80" s="93"/>
      <c r="D80" s="95" t="s">
        <v>50</v>
      </c>
      <c r="E80" s="7">
        <f>COUNTIF(E76:E79, "√")</f>
        <v>0</v>
      </c>
      <c r="F80" s="93"/>
      <c r="G80" s="6"/>
      <c r="H80" s="6"/>
      <c r="I80" s="114"/>
      <c r="J80" s="6"/>
      <c r="V80" s="67"/>
    </row>
    <row r="81" spans="1:22" s="11" customFormat="1" ht="16.5" thickTop="1" thickBot="1" x14ac:dyDescent="0.3">
      <c r="A81" s="87" t="s">
        <v>111</v>
      </c>
      <c r="B81" s="14"/>
      <c r="C81" s="93"/>
      <c r="D81" s="93"/>
      <c r="E81" s="96"/>
      <c r="F81" s="93"/>
      <c r="G81" s="6"/>
      <c r="H81" s="6"/>
      <c r="I81" s="114"/>
      <c r="J81" s="6"/>
      <c r="V81" s="67"/>
    </row>
    <row r="82" spans="1:22" s="11" customFormat="1" ht="15.75" thickBot="1" x14ac:dyDescent="0.3">
      <c r="A82" s="207" t="s">
        <v>112</v>
      </c>
      <c r="B82" s="208"/>
      <c r="C82" s="208"/>
      <c r="D82" s="209"/>
      <c r="E82" s="89"/>
      <c r="F82" s="90"/>
      <c r="G82" s="6"/>
      <c r="H82" s="114"/>
      <c r="I82" s="114"/>
      <c r="J82" s="6"/>
      <c r="V82" s="67"/>
    </row>
    <row r="83" spans="1:22" s="11" customFormat="1" ht="15.75" thickBot="1" x14ac:dyDescent="0.3">
      <c r="A83" s="192" t="s">
        <v>113</v>
      </c>
      <c r="B83" s="193"/>
      <c r="C83" s="193"/>
      <c r="D83" s="194"/>
      <c r="E83" s="89"/>
      <c r="F83" s="91"/>
      <c r="G83" s="6"/>
      <c r="H83" s="6"/>
      <c r="I83" s="114"/>
      <c r="J83" s="6"/>
      <c r="V83" s="67"/>
    </row>
    <row r="84" spans="1:22" s="11" customFormat="1" ht="15.75" thickBot="1" x14ac:dyDescent="0.3">
      <c r="A84" s="201" t="s">
        <v>114</v>
      </c>
      <c r="B84" s="202"/>
      <c r="C84" s="202"/>
      <c r="D84" s="203"/>
      <c r="E84" s="89"/>
      <c r="F84" s="91"/>
      <c r="G84" s="6"/>
      <c r="H84" s="6"/>
      <c r="I84" s="114"/>
      <c r="J84" s="6"/>
      <c r="V84" s="67"/>
    </row>
    <row r="85" spans="1:22" s="11" customFormat="1" ht="15.75" thickBot="1" x14ac:dyDescent="0.3">
      <c r="A85" s="192" t="s">
        <v>115</v>
      </c>
      <c r="B85" s="193"/>
      <c r="C85" s="193"/>
      <c r="D85" s="194"/>
      <c r="E85" s="89"/>
      <c r="F85" s="91"/>
      <c r="G85" s="6"/>
      <c r="H85" s="114"/>
      <c r="I85" s="114"/>
      <c r="J85" s="6"/>
      <c r="V85" s="67"/>
    </row>
    <row r="86" spans="1:22" s="11" customFormat="1" ht="15.75" thickBot="1" x14ac:dyDescent="0.3">
      <c r="A86" s="195" t="s">
        <v>116</v>
      </c>
      <c r="B86" s="196"/>
      <c r="C86" s="196"/>
      <c r="D86" s="197"/>
      <c r="E86" s="89"/>
      <c r="F86" s="92"/>
      <c r="G86" s="6"/>
      <c r="H86" s="6"/>
      <c r="I86" s="114"/>
      <c r="J86" s="6"/>
      <c r="V86" s="67"/>
    </row>
    <row r="87" spans="1:22" s="11" customFormat="1" ht="15.75" thickBot="1" x14ac:dyDescent="0.3">
      <c r="A87" s="14"/>
      <c r="B87" s="93"/>
      <c r="C87" s="93"/>
      <c r="D87" s="95" t="s">
        <v>50</v>
      </c>
      <c r="E87" s="7">
        <f>IF(OR(AND(E84="√",E85="√",E86="√"),AND(E84="√",E85="√",E86="N/A"),AND(E84="√",E85="N/A",E86="N/A"),AND(E84="√",E85="N/A",E86="√")),1,0)</f>
        <v>0</v>
      </c>
      <c r="F87" s="14"/>
      <c r="G87" s="14"/>
      <c r="H87" s="6"/>
      <c r="I87" s="114"/>
      <c r="J87" s="6"/>
      <c r="V87" s="67"/>
    </row>
    <row r="88" spans="1:22" s="11" customFormat="1" ht="16.5" thickTop="1" thickBot="1" x14ac:dyDescent="0.3">
      <c r="A88" s="87" t="s">
        <v>117</v>
      </c>
      <c r="B88" s="4">
        <f>IF(E82="X",0,IF(E82="N/A",1,IF(E82="√",1,0)))</f>
        <v>0</v>
      </c>
      <c r="C88" s="4">
        <f>IF(E83="X",0,IF(E83="N/A",1,IF(E83="√",1,0)))</f>
        <v>0</v>
      </c>
      <c r="D88" s="4"/>
      <c r="E88" s="5"/>
      <c r="F88" s="4"/>
      <c r="G88" s="4">
        <f>IF(E86="X",0,IF(E86="N/A",1,IF(E86="√",1,0)))</f>
        <v>0</v>
      </c>
      <c r="H88" s="114"/>
      <c r="I88" s="114"/>
      <c r="J88" s="6"/>
      <c r="V88" s="67"/>
    </row>
    <row r="89" spans="1:22" s="11" customFormat="1" ht="15.75" thickBot="1" x14ac:dyDescent="0.3">
      <c r="A89" s="198" t="s">
        <v>118</v>
      </c>
      <c r="B89" s="199"/>
      <c r="C89" s="199"/>
      <c r="D89" s="200"/>
      <c r="E89" s="89"/>
      <c r="F89" s="90"/>
      <c r="G89" s="6"/>
      <c r="H89" s="6"/>
      <c r="I89" s="114"/>
      <c r="J89" s="6"/>
      <c r="V89" s="67"/>
    </row>
    <row r="90" spans="1:22" s="11" customFormat="1" ht="15.75" thickBot="1" x14ac:dyDescent="0.3">
      <c r="A90" s="201" t="s">
        <v>119</v>
      </c>
      <c r="B90" s="202"/>
      <c r="C90" s="202"/>
      <c r="D90" s="203"/>
      <c r="E90" s="89"/>
      <c r="F90" s="91"/>
      <c r="G90" s="6"/>
      <c r="H90" s="6"/>
      <c r="I90" s="114"/>
      <c r="J90" s="6"/>
      <c r="V90" s="67"/>
    </row>
    <row r="91" spans="1:22" s="11" customFormat="1" ht="15.75" thickBot="1" x14ac:dyDescent="0.3">
      <c r="A91" s="195" t="s">
        <v>120</v>
      </c>
      <c r="B91" s="196"/>
      <c r="C91" s="196"/>
      <c r="D91" s="197"/>
      <c r="E91" s="89"/>
      <c r="F91" s="92"/>
      <c r="G91" s="6"/>
      <c r="H91" s="114"/>
      <c r="I91" s="114"/>
      <c r="J91" s="6"/>
      <c r="V91" s="67"/>
    </row>
    <row r="92" spans="1:22" s="11" customFormat="1" ht="15.75" thickBot="1" x14ac:dyDescent="0.3">
      <c r="A92" s="14"/>
      <c r="B92" s="93"/>
      <c r="C92" s="93"/>
      <c r="D92" s="95" t="s">
        <v>50</v>
      </c>
      <c r="E92" s="7">
        <f>IF(OR(AND(E89="√",E90="",E91="√"),AND(E89="√",E90="X",E91="√")),1,COUNTIF(E89:E91,"√"))</f>
        <v>0</v>
      </c>
      <c r="F92" s="93"/>
      <c r="G92" s="6"/>
      <c r="H92" s="6"/>
      <c r="I92" s="114"/>
      <c r="J92" s="6"/>
      <c r="V92" s="67"/>
    </row>
    <row r="93" spans="1:22" s="11" customFormat="1" ht="16.5" thickTop="1" thickBot="1" x14ac:dyDescent="0.3">
      <c r="A93" s="87" t="s">
        <v>121</v>
      </c>
      <c r="B93" s="14"/>
      <c r="C93" s="14"/>
      <c r="D93" s="14"/>
      <c r="E93" s="68"/>
      <c r="F93" s="93"/>
      <c r="G93" s="6"/>
      <c r="H93" s="6"/>
      <c r="I93" s="114"/>
      <c r="J93" s="6"/>
      <c r="V93" s="67"/>
    </row>
    <row r="94" spans="1:22" s="11" customFormat="1" ht="15.75" thickBot="1" x14ac:dyDescent="0.3">
      <c r="A94" s="198" t="s">
        <v>122</v>
      </c>
      <c r="B94" s="199"/>
      <c r="C94" s="199"/>
      <c r="D94" s="200"/>
      <c r="E94" s="89"/>
      <c r="F94" s="90"/>
      <c r="G94" s="6"/>
      <c r="H94" s="114"/>
      <c r="I94" s="114"/>
      <c r="J94" s="6"/>
      <c r="V94" s="67"/>
    </row>
    <row r="95" spans="1:22" s="11" customFormat="1" ht="15.75" thickBot="1" x14ac:dyDescent="0.3">
      <c r="A95" s="201" t="s">
        <v>123</v>
      </c>
      <c r="B95" s="202"/>
      <c r="C95" s="202"/>
      <c r="D95" s="203"/>
      <c r="E95" s="89"/>
      <c r="F95" s="97"/>
      <c r="G95" s="6"/>
      <c r="H95" s="6"/>
      <c r="I95" s="114"/>
      <c r="J95" s="6"/>
      <c r="V95" s="67"/>
    </row>
    <row r="96" spans="1:22" s="11" customFormat="1" ht="16.5" thickBot="1" x14ac:dyDescent="0.3">
      <c r="A96" s="201" t="s">
        <v>124</v>
      </c>
      <c r="B96" s="202"/>
      <c r="C96" s="202"/>
      <c r="D96" s="203"/>
      <c r="E96" s="89"/>
      <c r="F96" s="91"/>
      <c r="G96" s="6"/>
      <c r="H96" s="6"/>
      <c r="I96" s="114"/>
      <c r="J96" s="46"/>
      <c r="K96" s="47"/>
      <c r="V96" s="67"/>
    </row>
    <row r="97" spans="1:22" s="11" customFormat="1" ht="16.5" thickBot="1" x14ac:dyDescent="0.3">
      <c r="A97" s="195" t="s">
        <v>125</v>
      </c>
      <c r="B97" s="196"/>
      <c r="C97" s="196"/>
      <c r="D97" s="197"/>
      <c r="E97" s="89"/>
      <c r="F97" s="92"/>
      <c r="G97" s="6"/>
      <c r="H97" s="114"/>
      <c r="I97" s="114"/>
      <c r="J97" s="46"/>
      <c r="K97" s="47"/>
      <c r="V97" s="67"/>
    </row>
    <row r="98" spans="1:22" s="11" customFormat="1" ht="15.75" thickBot="1" x14ac:dyDescent="0.3">
      <c r="A98" s="14"/>
      <c r="B98" s="93"/>
      <c r="C98" s="93"/>
      <c r="D98" s="95" t="s">
        <v>50</v>
      </c>
      <c r="E98" s="7">
        <f>IF(E97="X",0,IF(AND(E94="√",E95="√"),1,0))</f>
        <v>0</v>
      </c>
      <c r="F98" s="93"/>
      <c r="G98" s="6"/>
      <c r="H98" s="6"/>
      <c r="I98" s="114"/>
      <c r="J98" s="6"/>
    </row>
    <row r="99" spans="1:22" s="11" customFormat="1" ht="17.25" thickTop="1" thickBot="1" x14ac:dyDescent="0.3">
      <c r="A99" s="87" t="s">
        <v>126</v>
      </c>
      <c r="B99" s="4"/>
      <c r="C99" s="93"/>
      <c r="D99" s="93"/>
      <c r="E99" s="96"/>
      <c r="F99" s="93"/>
      <c r="G99" s="6"/>
      <c r="H99" s="6"/>
      <c r="I99" s="114"/>
      <c r="J99" s="48"/>
      <c r="K99" s="49"/>
    </row>
    <row r="100" spans="1:22" s="11" customFormat="1" ht="15.75" thickBot="1" x14ac:dyDescent="0.3">
      <c r="A100" s="198" t="s">
        <v>127</v>
      </c>
      <c r="B100" s="199"/>
      <c r="C100" s="199"/>
      <c r="D100" s="199"/>
      <c r="E100" s="89"/>
      <c r="F100" s="98"/>
      <c r="G100" s="6"/>
      <c r="H100" s="114"/>
      <c r="I100" s="114"/>
      <c r="J100" s="6"/>
    </row>
    <row r="101" spans="1:22" s="11" customFormat="1" ht="15.75" thickBot="1" x14ac:dyDescent="0.3">
      <c r="A101" s="201" t="s">
        <v>128</v>
      </c>
      <c r="B101" s="202"/>
      <c r="C101" s="202"/>
      <c r="D101" s="203"/>
      <c r="E101" s="89"/>
      <c r="F101" s="98"/>
      <c r="G101" s="6"/>
      <c r="H101" s="6"/>
      <c r="I101" s="114"/>
      <c r="J101" s="6"/>
    </row>
    <row r="102" spans="1:22" s="11" customFormat="1" ht="15.75" thickBot="1" x14ac:dyDescent="0.3">
      <c r="A102" s="201" t="s">
        <v>129</v>
      </c>
      <c r="B102" s="202"/>
      <c r="C102" s="202"/>
      <c r="D102" s="203"/>
      <c r="E102" s="89"/>
      <c r="F102" s="98"/>
      <c r="G102" s="6"/>
      <c r="H102" s="6"/>
      <c r="I102" s="114"/>
      <c r="J102" s="6"/>
    </row>
    <row r="103" spans="1:22" s="11" customFormat="1" ht="15.75" thickBot="1" x14ac:dyDescent="0.3">
      <c r="A103" s="201" t="s">
        <v>130</v>
      </c>
      <c r="B103" s="202"/>
      <c r="C103" s="202"/>
      <c r="D103" s="203"/>
      <c r="E103" s="89"/>
      <c r="F103" s="98"/>
      <c r="G103" s="6"/>
      <c r="H103" s="114"/>
      <c r="I103" s="114"/>
      <c r="J103" s="6"/>
    </row>
    <row r="104" spans="1:22" s="11" customFormat="1" ht="15.75" thickBot="1" x14ac:dyDescent="0.3">
      <c r="A104" s="195" t="s">
        <v>131</v>
      </c>
      <c r="B104" s="196"/>
      <c r="C104" s="196"/>
      <c r="D104" s="197"/>
      <c r="E104" s="89"/>
      <c r="F104" s="99"/>
      <c r="G104" s="6"/>
      <c r="H104" s="6"/>
      <c r="I104" s="114"/>
      <c r="J104" s="6"/>
    </row>
    <row r="105" spans="1:22" s="11" customFormat="1" ht="15.75" thickBot="1" x14ac:dyDescent="0.3">
      <c r="A105" s="93"/>
      <c r="B105" s="93"/>
      <c r="C105" s="93"/>
      <c r="D105" s="95" t="s">
        <v>50</v>
      </c>
      <c r="E105" s="7">
        <f>IF(E104="",0,IF(OR(E104="X",E100="X"),0,IF(E107=4,5,IF(AND(A107=1,E107&gt;=3),4,IF(AND(A107=1,E107&gt;=2),3,IF(AND(A107=0.5,E107&gt;=3.5),3,IF(AND(A107=1,E107&gt;=1.5),2,IF(AND(A107=0.5,E107&gt;=2),2,IF(AND(A107=1,E107&gt;0.4),1,IF(AND(A107=0.5,E107&gt;=0.5),1,0))))))))))</f>
        <v>0</v>
      </c>
      <c r="F105" s="100" t="s">
        <v>132</v>
      </c>
      <c r="G105" s="6"/>
      <c r="H105" s="6"/>
      <c r="I105" s="114"/>
      <c r="J105" s="6"/>
    </row>
    <row r="106" spans="1:22" s="11" customFormat="1" ht="21.75" thickTop="1" thickBot="1" x14ac:dyDescent="0.35">
      <c r="A106" s="93"/>
      <c r="B106" s="93"/>
      <c r="C106" s="93"/>
      <c r="D106" s="101" t="s">
        <v>133</v>
      </c>
      <c r="E106" s="80">
        <f>SUM(E22+E30+E41+E52+E56+E62+E68+E74+E80+E87+E92+E98+E105)</f>
        <v>0</v>
      </c>
      <c r="F106" s="82">
        <f>(E106/40)</f>
        <v>0</v>
      </c>
      <c r="G106" s="6"/>
      <c r="H106" s="114"/>
      <c r="I106" s="114"/>
      <c r="J106" s="6"/>
    </row>
    <row r="107" spans="1:22" s="11" customFormat="1" ht="15.75" thickTop="1" x14ac:dyDescent="0.25">
      <c r="A107" s="4">
        <f>IF(E100="√√",1,IF(E100="√",0.5,IF(E100="X",0,0)))</f>
        <v>0</v>
      </c>
      <c r="B107" s="4">
        <f>IF(E101="√√",1,IF(E101="√",0.5,IF(E101="X",0,0)))</f>
        <v>0</v>
      </c>
      <c r="C107" s="4">
        <f>IF(E102="√√",1,IF(E102="√",0.5,IF(E102="X",0,0)))</f>
        <v>0</v>
      </c>
      <c r="D107" s="4">
        <f>COUNTIF(E103, "√")</f>
        <v>0</v>
      </c>
      <c r="E107" s="4">
        <f>SUM(A107:D107)</f>
        <v>0</v>
      </c>
      <c r="F107" s="81" t="str" cm="1">
        <f t="array" ref="F107">IF(OR($E$12:$E$21="",$E$24:$E$29="",$E$32:$E$40="",$E$43:$E$51="",$E$54:$E$55="",$E$58:$E$61="",$E$64:$E$67="",$E$70:$E$73="",$E$76:$E$79="",$E$82:$E$86="",$E$89:$E$91="",$E$94:$E$97="",$E$100:$E$104="",$B$2:$B$6="",$B$8="",$D$2:$D$7=""),"This BSPARI is not complete.","This BSPARI is complete.")</f>
        <v>This BSPARI is not complete.</v>
      </c>
      <c r="G107" s="6"/>
      <c r="H107" s="6"/>
      <c r="I107" s="114"/>
      <c r="J107" s="6"/>
    </row>
    <row r="108" spans="1:22" x14ac:dyDescent="0.25">
      <c r="A108" s="13"/>
      <c r="B108" s="13"/>
      <c r="C108" s="13"/>
      <c r="D108" s="13"/>
      <c r="E108" s="13"/>
      <c r="F108" s="13"/>
      <c r="H108" s="6"/>
      <c r="I108" s="114"/>
    </row>
    <row r="109" spans="1:22" x14ac:dyDescent="0.25">
      <c r="A109" s="10"/>
      <c r="B109" s="10"/>
      <c r="C109" s="10"/>
      <c r="D109" s="10"/>
      <c r="E109" s="10"/>
      <c r="F109" s="10"/>
      <c r="H109" s="114"/>
      <c r="I109" s="114"/>
    </row>
    <row r="110" spans="1:22" x14ac:dyDescent="0.25">
      <c r="A110" s="10"/>
      <c r="B110" s="10"/>
      <c r="C110" s="10"/>
      <c r="D110" s="10"/>
      <c r="E110" s="10"/>
      <c r="F110" s="10"/>
      <c r="H110" s="6"/>
      <c r="I110" s="114"/>
    </row>
    <row r="111" spans="1:22" x14ac:dyDescent="0.25">
      <c r="A111" s="10"/>
      <c r="B111" s="10"/>
      <c r="C111" s="10"/>
      <c r="D111" s="10"/>
      <c r="E111" s="10"/>
      <c r="F111" s="10"/>
      <c r="H111" s="6"/>
      <c r="I111" s="114"/>
    </row>
    <row r="112" spans="1:22" x14ac:dyDescent="0.25">
      <c r="A112" s="10"/>
      <c r="B112" s="10"/>
      <c r="C112" s="10"/>
      <c r="D112" s="10"/>
      <c r="E112" s="10"/>
      <c r="F112" s="10"/>
      <c r="H112" s="114"/>
      <c r="I112" s="114"/>
    </row>
    <row r="113" spans="1:11" x14ac:dyDescent="0.25">
      <c r="A113" s="10"/>
      <c r="B113" s="10"/>
      <c r="C113" s="10"/>
      <c r="D113" s="10"/>
      <c r="E113" s="10"/>
      <c r="F113" s="10"/>
      <c r="H113" s="6"/>
      <c r="I113" s="114"/>
    </row>
    <row r="114" spans="1:11" x14ac:dyDescent="0.25">
      <c r="A114" s="10"/>
      <c r="B114" s="10"/>
      <c r="C114" s="10"/>
      <c r="D114" s="10"/>
      <c r="E114" s="10"/>
      <c r="F114" s="10"/>
      <c r="H114" s="6"/>
      <c r="I114" s="114"/>
    </row>
    <row r="115" spans="1:11" x14ac:dyDescent="0.25">
      <c r="A115" s="10"/>
      <c r="B115" s="10"/>
      <c r="C115" s="10"/>
      <c r="D115" s="10"/>
      <c r="E115" s="10"/>
      <c r="F115" s="10"/>
      <c r="H115" s="114"/>
      <c r="I115" s="114"/>
    </row>
    <row r="116" spans="1:11" x14ac:dyDescent="0.25">
      <c r="A116" s="10"/>
      <c r="B116" s="10"/>
      <c r="C116" s="10"/>
      <c r="D116" s="10"/>
      <c r="E116" s="10"/>
      <c r="F116" s="10"/>
      <c r="H116" s="6"/>
      <c r="I116" s="114"/>
    </row>
    <row r="117" spans="1:11" x14ac:dyDescent="0.25">
      <c r="A117" s="10"/>
      <c r="B117" s="10"/>
      <c r="C117" s="10"/>
      <c r="D117" s="10"/>
      <c r="E117" s="10"/>
      <c r="F117" s="10"/>
      <c r="H117" s="6"/>
      <c r="I117" s="114"/>
    </row>
    <row r="118" spans="1:11" x14ac:dyDescent="0.25">
      <c r="A118" s="10"/>
      <c r="B118" s="10"/>
      <c r="C118" s="10"/>
      <c r="D118" s="10"/>
      <c r="E118" s="10"/>
      <c r="F118" s="10"/>
      <c r="H118" s="114"/>
      <c r="I118" s="114"/>
    </row>
    <row r="119" spans="1:11" x14ac:dyDescent="0.25">
      <c r="A119" s="10"/>
      <c r="B119" s="10"/>
      <c r="C119" s="10"/>
      <c r="D119" s="10"/>
      <c r="E119" s="10"/>
      <c r="F119" s="10"/>
      <c r="H119" s="6"/>
      <c r="I119" s="114"/>
    </row>
    <row r="120" spans="1:11" x14ac:dyDescent="0.25">
      <c r="A120" s="10"/>
      <c r="B120" s="10"/>
      <c r="C120" s="10"/>
      <c r="D120" s="10"/>
      <c r="E120" s="10"/>
      <c r="F120" s="10"/>
      <c r="H120" s="6"/>
      <c r="I120" s="114"/>
    </row>
    <row r="121" spans="1:11" x14ac:dyDescent="0.25">
      <c r="A121" s="10"/>
      <c r="B121" s="10"/>
      <c r="C121" s="10"/>
      <c r="D121" s="10"/>
      <c r="E121" s="10"/>
      <c r="F121" s="10"/>
      <c r="H121" s="114"/>
      <c r="I121" s="114"/>
    </row>
    <row r="122" spans="1:11" x14ac:dyDescent="0.25">
      <c r="H122" s="6"/>
      <c r="I122" s="114"/>
    </row>
    <row r="123" spans="1:11" x14ac:dyDescent="0.25">
      <c r="H123" s="6"/>
      <c r="I123" s="114"/>
      <c r="K123" s="72">
        <f>$B$2</f>
        <v>0</v>
      </c>
    </row>
    <row r="124" spans="1:11" x14ac:dyDescent="0.25">
      <c r="H124" s="114"/>
      <c r="I124" s="114"/>
      <c r="K124" s="73">
        <f>$B$3</f>
        <v>0</v>
      </c>
    </row>
    <row r="125" spans="1:11" x14ac:dyDescent="0.25">
      <c r="H125" s="6"/>
      <c r="I125" s="114"/>
      <c r="J125" s="52"/>
      <c r="K125" s="73">
        <f>$B$4</f>
        <v>0</v>
      </c>
    </row>
    <row r="126" spans="1:11" x14ac:dyDescent="0.25">
      <c r="H126" s="6"/>
      <c r="I126" s="114"/>
      <c r="J126" s="53"/>
      <c r="K126" s="74">
        <f>$B$5</f>
        <v>0</v>
      </c>
    </row>
    <row r="127" spans="1:11" x14ac:dyDescent="0.25">
      <c r="H127" s="114"/>
      <c r="I127" s="114"/>
      <c r="J127" s="53"/>
      <c r="K127" s="73">
        <f>$B$6</f>
        <v>0</v>
      </c>
    </row>
    <row r="128" spans="1:11" x14ac:dyDescent="0.25">
      <c r="H128" s="6"/>
      <c r="I128" s="114"/>
      <c r="J128" s="55"/>
      <c r="K128" s="74">
        <f>$B$7</f>
        <v>0</v>
      </c>
    </row>
    <row r="129" spans="8:11" x14ac:dyDescent="0.25">
      <c r="H129" s="6"/>
      <c r="I129" s="114"/>
      <c r="J129" s="53"/>
      <c r="K129" s="74">
        <f>$B$8</f>
        <v>0</v>
      </c>
    </row>
    <row r="130" spans="8:11" x14ac:dyDescent="0.25">
      <c r="H130" s="114"/>
      <c r="I130" s="114"/>
      <c r="J130" s="55"/>
      <c r="K130" s="73">
        <f>$D$2</f>
        <v>0</v>
      </c>
    </row>
    <row r="131" spans="8:11" x14ac:dyDescent="0.25">
      <c r="H131" s="6"/>
      <c r="I131" s="114"/>
      <c r="J131" s="52"/>
      <c r="K131" s="74">
        <f>$D$3</f>
        <v>0</v>
      </c>
    </row>
    <row r="132" spans="8:11" x14ac:dyDescent="0.25">
      <c r="H132" s="6"/>
      <c r="I132" s="114"/>
      <c r="J132" s="53"/>
      <c r="K132" s="74">
        <f>$D$4</f>
        <v>0</v>
      </c>
    </row>
    <row r="133" spans="8:11" x14ac:dyDescent="0.25">
      <c r="H133" s="114"/>
      <c r="I133" s="114"/>
      <c r="J133" s="55"/>
      <c r="K133" s="73">
        <f>$D$5</f>
        <v>0</v>
      </c>
    </row>
    <row r="134" spans="8:11" x14ac:dyDescent="0.25">
      <c r="H134" s="6"/>
      <c r="I134" s="114"/>
      <c r="J134" s="55"/>
      <c r="K134" s="73" t="str">
        <f>$D$6</f>
        <v>Enter CSB above</v>
      </c>
    </row>
    <row r="135" spans="8:11" x14ac:dyDescent="0.25">
      <c r="H135" s="6"/>
      <c r="I135" s="114"/>
      <c r="J135" s="53"/>
      <c r="K135" s="73">
        <f>$D$7</f>
        <v>0</v>
      </c>
    </row>
    <row r="136" spans="8:11" x14ac:dyDescent="0.25">
      <c r="H136" s="114"/>
      <c r="I136" s="114"/>
      <c r="J136" s="53"/>
      <c r="K136" s="75">
        <f>$E$12</f>
        <v>0</v>
      </c>
    </row>
    <row r="137" spans="8:11" x14ac:dyDescent="0.25">
      <c r="H137" s="6"/>
      <c r="I137" s="114"/>
      <c r="J137" s="53"/>
      <c r="K137" s="75">
        <f>$E$13</f>
        <v>0</v>
      </c>
    </row>
    <row r="138" spans="8:11" x14ac:dyDescent="0.25">
      <c r="H138" s="6"/>
      <c r="I138" s="114"/>
      <c r="J138" s="67"/>
      <c r="K138" s="75">
        <f>$E$14</f>
        <v>0</v>
      </c>
    </row>
    <row r="139" spans="8:11" x14ac:dyDescent="0.25">
      <c r="H139" s="114"/>
      <c r="I139" s="114"/>
      <c r="J139" s="67"/>
      <c r="K139" s="75">
        <f>$E$15</f>
        <v>0</v>
      </c>
    </row>
    <row r="140" spans="8:11" x14ac:dyDescent="0.25">
      <c r="H140" s="6"/>
      <c r="I140" s="114"/>
      <c r="J140" s="67"/>
      <c r="K140" s="75">
        <f>$E$16</f>
        <v>0</v>
      </c>
    </row>
    <row r="141" spans="8:11" x14ac:dyDescent="0.25">
      <c r="H141" s="6"/>
      <c r="I141" s="114"/>
      <c r="J141" s="67"/>
      <c r="K141" s="75">
        <f>$E$17</f>
        <v>0</v>
      </c>
    </row>
    <row r="142" spans="8:11" x14ac:dyDescent="0.25">
      <c r="H142" s="114"/>
      <c r="I142" s="114"/>
      <c r="J142" s="67"/>
      <c r="K142" s="75">
        <f>$E$18</f>
        <v>0</v>
      </c>
    </row>
    <row r="143" spans="8:11" x14ac:dyDescent="0.25">
      <c r="H143" s="6"/>
      <c r="I143" s="114"/>
      <c r="J143" s="67"/>
      <c r="K143" s="75">
        <f>$E$19</f>
        <v>0</v>
      </c>
    </row>
    <row r="144" spans="8:11" x14ac:dyDescent="0.25">
      <c r="H144" s="6"/>
      <c r="I144" s="114"/>
      <c r="J144" s="67"/>
      <c r="K144" s="75">
        <f>$E$20</f>
        <v>0</v>
      </c>
    </row>
    <row r="145" spans="8:11" x14ac:dyDescent="0.25">
      <c r="H145" s="114"/>
      <c r="I145" s="114"/>
      <c r="J145" s="67"/>
      <c r="K145" s="75">
        <f>$E$21</f>
        <v>0</v>
      </c>
    </row>
    <row r="146" spans="8:11" x14ac:dyDescent="0.25">
      <c r="H146" s="6"/>
      <c r="I146" s="114"/>
      <c r="J146" s="67"/>
      <c r="K146" s="75">
        <f>$E$22</f>
        <v>0</v>
      </c>
    </row>
    <row r="147" spans="8:11" x14ac:dyDescent="0.25">
      <c r="H147" s="6"/>
      <c r="I147" s="114"/>
      <c r="J147" s="67"/>
      <c r="K147" s="75">
        <f>$E$24</f>
        <v>0</v>
      </c>
    </row>
    <row r="148" spans="8:11" x14ac:dyDescent="0.25">
      <c r="H148" s="114"/>
      <c r="I148" s="114"/>
      <c r="J148" s="67"/>
      <c r="K148" s="75">
        <f>$E$25</f>
        <v>0</v>
      </c>
    </row>
    <row r="149" spans="8:11" x14ac:dyDescent="0.25">
      <c r="H149" s="6"/>
      <c r="I149" s="114"/>
      <c r="J149" s="67"/>
      <c r="K149" s="75">
        <f>$E$26</f>
        <v>0</v>
      </c>
    </row>
    <row r="150" spans="8:11" x14ac:dyDescent="0.25">
      <c r="H150" s="6"/>
      <c r="I150" s="114"/>
      <c r="J150" s="67"/>
      <c r="K150" s="75">
        <f>$E$27</f>
        <v>0</v>
      </c>
    </row>
    <row r="151" spans="8:11" x14ac:dyDescent="0.25">
      <c r="H151" s="114"/>
      <c r="I151" s="114"/>
      <c r="J151" s="67"/>
      <c r="K151" s="75">
        <f>$E$28</f>
        <v>0</v>
      </c>
    </row>
    <row r="152" spans="8:11" x14ac:dyDescent="0.25">
      <c r="H152" s="6"/>
      <c r="I152" s="114"/>
      <c r="J152" s="67"/>
      <c r="K152" s="75">
        <f>$E$29</f>
        <v>0</v>
      </c>
    </row>
    <row r="153" spans="8:11" x14ac:dyDescent="0.25">
      <c r="H153" s="6"/>
      <c r="I153" s="114"/>
      <c r="J153" s="67"/>
      <c r="K153" s="75">
        <f>$E$30</f>
        <v>0</v>
      </c>
    </row>
    <row r="154" spans="8:11" x14ac:dyDescent="0.25">
      <c r="H154" s="114"/>
      <c r="I154" s="114"/>
      <c r="J154" s="67"/>
      <c r="K154" s="75">
        <f>$E$32</f>
        <v>0</v>
      </c>
    </row>
    <row r="155" spans="8:11" x14ac:dyDescent="0.25">
      <c r="H155" s="6"/>
      <c r="I155" s="114"/>
      <c r="J155" s="67"/>
      <c r="K155" s="75">
        <f>$E$33</f>
        <v>0</v>
      </c>
    </row>
    <row r="156" spans="8:11" x14ac:dyDescent="0.25">
      <c r="I156" s="114"/>
      <c r="J156" s="67"/>
      <c r="K156" s="75">
        <f>$E$34</f>
        <v>0</v>
      </c>
    </row>
    <row r="157" spans="8:11" x14ac:dyDescent="0.25">
      <c r="I157" s="114"/>
      <c r="J157" s="67"/>
      <c r="K157" s="75">
        <f>$E$35</f>
        <v>0</v>
      </c>
    </row>
    <row r="158" spans="8:11" x14ac:dyDescent="0.25">
      <c r="I158" s="114"/>
      <c r="J158" s="67"/>
      <c r="K158" s="75">
        <f>$E$36</f>
        <v>0</v>
      </c>
    </row>
    <row r="159" spans="8:11" x14ac:dyDescent="0.25">
      <c r="I159" s="114"/>
      <c r="J159" s="67"/>
      <c r="K159" s="75">
        <f>$E$37</f>
        <v>0</v>
      </c>
    </row>
    <row r="160" spans="8:11" x14ac:dyDescent="0.25">
      <c r="I160" s="114"/>
      <c r="J160" s="67"/>
      <c r="K160" s="75">
        <f>$E$38</f>
        <v>0</v>
      </c>
    </row>
    <row r="161" spans="9:11" x14ac:dyDescent="0.25">
      <c r="I161" s="114"/>
      <c r="J161" s="67"/>
      <c r="K161" s="75">
        <f>$E$39</f>
        <v>0</v>
      </c>
    </row>
    <row r="162" spans="9:11" x14ac:dyDescent="0.25">
      <c r="I162" s="114"/>
      <c r="J162" s="67"/>
      <c r="K162" s="75">
        <f>$E$40</f>
        <v>0</v>
      </c>
    </row>
    <row r="163" spans="9:11" x14ac:dyDescent="0.25">
      <c r="I163" s="114"/>
      <c r="J163" s="67"/>
      <c r="K163" s="75">
        <f>$E$41</f>
        <v>0</v>
      </c>
    </row>
    <row r="164" spans="9:11" x14ac:dyDescent="0.25">
      <c r="I164" s="114"/>
      <c r="J164" s="67"/>
      <c r="K164" s="75">
        <f>$E$43</f>
        <v>0</v>
      </c>
    </row>
    <row r="165" spans="9:11" x14ac:dyDescent="0.25">
      <c r="I165" s="114"/>
      <c r="J165" s="67"/>
      <c r="K165" s="75">
        <f>$E$44</f>
        <v>0</v>
      </c>
    </row>
    <row r="166" spans="9:11" x14ac:dyDescent="0.25">
      <c r="I166" s="114"/>
      <c r="J166" s="67"/>
      <c r="K166" s="75">
        <f>$E$45</f>
        <v>0</v>
      </c>
    </row>
    <row r="167" spans="9:11" x14ac:dyDescent="0.25">
      <c r="I167" s="114"/>
      <c r="J167" s="67"/>
      <c r="K167" s="75">
        <f>$E$46</f>
        <v>0</v>
      </c>
    </row>
    <row r="168" spans="9:11" x14ac:dyDescent="0.25">
      <c r="I168" s="114"/>
      <c r="J168" s="67"/>
      <c r="K168" s="75">
        <f>$E$47</f>
        <v>0</v>
      </c>
    </row>
    <row r="169" spans="9:11" x14ac:dyDescent="0.25">
      <c r="I169" s="114"/>
      <c r="J169" s="67"/>
      <c r="K169" s="75">
        <f>$E$48</f>
        <v>0</v>
      </c>
    </row>
    <row r="170" spans="9:11" x14ac:dyDescent="0.25">
      <c r="I170" s="114"/>
      <c r="J170" s="67"/>
      <c r="K170" s="75">
        <f>$E$49</f>
        <v>0</v>
      </c>
    </row>
    <row r="171" spans="9:11" x14ac:dyDescent="0.25">
      <c r="I171" s="114"/>
      <c r="J171" s="67"/>
      <c r="K171" s="75">
        <f>$E$50</f>
        <v>0</v>
      </c>
    </row>
    <row r="172" spans="9:11" x14ac:dyDescent="0.25">
      <c r="I172" s="114"/>
      <c r="J172" s="67"/>
      <c r="K172" s="75">
        <f>$E$51</f>
        <v>0</v>
      </c>
    </row>
    <row r="173" spans="9:11" x14ac:dyDescent="0.25">
      <c r="I173" s="114"/>
      <c r="J173" s="67"/>
      <c r="K173" s="75">
        <f>$E$52</f>
        <v>0</v>
      </c>
    </row>
    <row r="174" spans="9:11" x14ac:dyDescent="0.25">
      <c r="I174" s="114"/>
      <c r="J174" s="67"/>
      <c r="K174" s="75">
        <f>$E$54</f>
        <v>0</v>
      </c>
    </row>
    <row r="175" spans="9:11" x14ac:dyDescent="0.25">
      <c r="I175" s="114"/>
      <c r="J175" s="67"/>
      <c r="K175" s="75">
        <f>$E$55</f>
        <v>0</v>
      </c>
    </row>
    <row r="176" spans="9:11" x14ac:dyDescent="0.25">
      <c r="I176" s="114"/>
      <c r="J176" s="67"/>
      <c r="K176" s="75">
        <f>$E$56</f>
        <v>0</v>
      </c>
    </row>
    <row r="177" spans="9:11" x14ac:dyDescent="0.25">
      <c r="I177" s="114"/>
      <c r="J177" s="67"/>
      <c r="K177" s="75">
        <f>$E$58</f>
        <v>0</v>
      </c>
    </row>
    <row r="178" spans="9:11" x14ac:dyDescent="0.25">
      <c r="I178" s="114"/>
      <c r="J178" s="67"/>
      <c r="K178" s="75">
        <f>$E$59</f>
        <v>0</v>
      </c>
    </row>
    <row r="179" spans="9:11" x14ac:dyDescent="0.25">
      <c r="I179" s="114"/>
      <c r="J179" s="67"/>
      <c r="K179" s="75">
        <f>$E$60</f>
        <v>0</v>
      </c>
    </row>
    <row r="180" spans="9:11" x14ac:dyDescent="0.25">
      <c r="I180" s="114"/>
      <c r="J180" s="67"/>
      <c r="K180" s="75">
        <f>$E$61</f>
        <v>0</v>
      </c>
    </row>
    <row r="181" spans="9:11" x14ac:dyDescent="0.25">
      <c r="I181" s="114"/>
      <c r="J181" s="67"/>
      <c r="K181" s="75">
        <f>$E$62</f>
        <v>0</v>
      </c>
    </row>
    <row r="182" spans="9:11" x14ac:dyDescent="0.25">
      <c r="I182" s="114"/>
      <c r="J182" s="67"/>
      <c r="K182" s="75">
        <f>$E$64</f>
        <v>0</v>
      </c>
    </row>
    <row r="183" spans="9:11" x14ac:dyDescent="0.25">
      <c r="I183" s="114"/>
      <c r="J183" s="67"/>
      <c r="K183" s="75">
        <f>$E$65</f>
        <v>0</v>
      </c>
    </row>
    <row r="184" spans="9:11" x14ac:dyDescent="0.25">
      <c r="I184" s="114"/>
      <c r="J184" s="67"/>
      <c r="K184" s="75">
        <f>$E$66</f>
        <v>0</v>
      </c>
    </row>
    <row r="185" spans="9:11" x14ac:dyDescent="0.25">
      <c r="I185" s="114"/>
      <c r="J185" s="67"/>
      <c r="K185" s="75">
        <f>$E$67</f>
        <v>0</v>
      </c>
    </row>
    <row r="186" spans="9:11" x14ac:dyDescent="0.25">
      <c r="I186" s="114"/>
      <c r="J186" s="67"/>
      <c r="K186" s="75">
        <f>$E$68</f>
        <v>0</v>
      </c>
    </row>
    <row r="187" spans="9:11" x14ac:dyDescent="0.25">
      <c r="I187" s="114"/>
      <c r="J187" s="67"/>
      <c r="K187" s="75">
        <f>$E$70</f>
        <v>0</v>
      </c>
    </row>
    <row r="188" spans="9:11" x14ac:dyDescent="0.25">
      <c r="I188" s="114"/>
      <c r="J188" s="67"/>
      <c r="K188" s="75">
        <f>$E$71</f>
        <v>0</v>
      </c>
    </row>
    <row r="189" spans="9:11" x14ac:dyDescent="0.25">
      <c r="I189" s="114"/>
      <c r="J189" s="67"/>
      <c r="K189" s="75">
        <f>$E$72</f>
        <v>0</v>
      </c>
    </row>
    <row r="190" spans="9:11" x14ac:dyDescent="0.25">
      <c r="I190" s="114"/>
      <c r="J190" s="67"/>
      <c r="K190" s="75">
        <f>$E$73</f>
        <v>0</v>
      </c>
    </row>
    <row r="191" spans="9:11" x14ac:dyDescent="0.25">
      <c r="I191" s="114"/>
      <c r="J191" s="67"/>
      <c r="K191" s="75">
        <f>$E$74</f>
        <v>0</v>
      </c>
    </row>
    <row r="192" spans="9:11" x14ac:dyDescent="0.25">
      <c r="I192" s="114"/>
      <c r="J192" s="67"/>
      <c r="K192" s="75">
        <f>$E$76</f>
        <v>0</v>
      </c>
    </row>
    <row r="193" spans="9:11" x14ac:dyDescent="0.25">
      <c r="I193" s="114"/>
      <c r="J193" s="67"/>
      <c r="K193" s="75">
        <f>$E$77</f>
        <v>0</v>
      </c>
    </row>
    <row r="194" spans="9:11" x14ac:dyDescent="0.25">
      <c r="I194" s="114"/>
      <c r="J194" s="67"/>
      <c r="K194" s="75">
        <f>$E$78</f>
        <v>0</v>
      </c>
    </row>
    <row r="195" spans="9:11" x14ac:dyDescent="0.25">
      <c r="I195" s="114"/>
      <c r="J195" s="67"/>
      <c r="K195" s="75">
        <f>$E$79</f>
        <v>0</v>
      </c>
    </row>
    <row r="196" spans="9:11" x14ac:dyDescent="0.25">
      <c r="I196" s="114"/>
      <c r="J196" s="67"/>
      <c r="K196" s="75">
        <f>$E$80</f>
        <v>0</v>
      </c>
    </row>
    <row r="197" spans="9:11" x14ac:dyDescent="0.25">
      <c r="I197" s="114"/>
      <c r="J197" s="67"/>
      <c r="K197" s="75">
        <f>$E$82</f>
        <v>0</v>
      </c>
    </row>
    <row r="198" spans="9:11" x14ac:dyDescent="0.25">
      <c r="I198" s="114"/>
      <c r="J198" s="67"/>
      <c r="K198" s="75">
        <f>$E$83</f>
        <v>0</v>
      </c>
    </row>
    <row r="199" spans="9:11" x14ac:dyDescent="0.25">
      <c r="I199" s="114"/>
      <c r="J199" s="67"/>
      <c r="K199" s="75">
        <f>$E$84</f>
        <v>0</v>
      </c>
    </row>
    <row r="200" spans="9:11" x14ac:dyDescent="0.25">
      <c r="I200" s="114"/>
      <c r="J200" s="67"/>
      <c r="K200" s="75">
        <f>$E$85</f>
        <v>0</v>
      </c>
    </row>
    <row r="201" spans="9:11" x14ac:dyDescent="0.25">
      <c r="I201" s="114"/>
      <c r="J201" s="67"/>
      <c r="K201" s="75">
        <f>$E$86</f>
        <v>0</v>
      </c>
    </row>
    <row r="202" spans="9:11" x14ac:dyDescent="0.25">
      <c r="I202" s="114"/>
      <c r="J202" s="67"/>
      <c r="K202" s="75">
        <f>$E$87</f>
        <v>0</v>
      </c>
    </row>
    <row r="203" spans="9:11" x14ac:dyDescent="0.25">
      <c r="I203" s="114"/>
      <c r="J203" s="67"/>
      <c r="K203" s="75">
        <f>$E$89</f>
        <v>0</v>
      </c>
    </row>
    <row r="204" spans="9:11" x14ac:dyDescent="0.25">
      <c r="I204" s="114"/>
      <c r="J204" s="67"/>
      <c r="K204" s="75">
        <f>$E$90</f>
        <v>0</v>
      </c>
    </row>
    <row r="205" spans="9:11" x14ac:dyDescent="0.25">
      <c r="I205" s="114"/>
      <c r="J205" s="67"/>
      <c r="K205" s="75">
        <f>$E$91</f>
        <v>0</v>
      </c>
    </row>
    <row r="206" spans="9:11" x14ac:dyDescent="0.25">
      <c r="I206" s="114"/>
      <c r="J206" s="67"/>
      <c r="K206" s="75">
        <f>$E$92</f>
        <v>0</v>
      </c>
    </row>
    <row r="207" spans="9:11" x14ac:dyDescent="0.25">
      <c r="I207" s="114"/>
      <c r="J207" s="67"/>
      <c r="K207" s="75">
        <f>$E$94</f>
        <v>0</v>
      </c>
    </row>
    <row r="208" spans="9:11" x14ac:dyDescent="0.25">
      <c r="I208" s="114"/>
      <c r="J208" s="67"/>
      <c r="K208" s="75">
        <f>$E$95</f>
        <v>0</v>
      </c>
    </row>
    <row r="209" spans="9:11" x14ac:dyDescent="0.25">
      <c r="I209" s="114"/>
      <c r="J209" s="67"/>
      <c r="K209" s="75">
        <f>$E$96</f>
        <v>0</v>
      </c>
    </row>
    <row r="210" spans="9:11" x14ac:dyDescent="0.25">
      <c r="I210" s="114"/>
      <c r="J210" s="67"/>
      <c r="K210" s="75">
        <f>$E$97</f>
        <v>0</v>
      </c>
    </row>
    <row r="211" spans="9:11" x14ac:dyDescent="0.25">
      <c r="I211" s="114"/>
      <c r="J211" s="67"/>
      <c r="K211" s="75">
        <f>$E$98</f>
        <v>0</v>
      </c>
    </row>
    <row r="212" spans="9:11" x14ac:dyDescent="0.25">
      <c r="I212" s="114"/>
      <c r="J212" s="67"/>
      <c r="K212" s="75">
        <f>$E$100</f>
        <v>0</v>
      </c>
    </row>
    <row r="213" spans="9:11" x14ac:dyDescent="0.25">
      <c r="I213" s="114"/>
      <c r="J213" s="67"/>
      <c r="K213" s="75">
        <f>$E$101</f>
        <v>0</v>
      </c>
    </row>
    <row r="214" spans="9:11" x14ac:dyDescent="0.25">
      <c r="I214" s="114"/>
      <c r="J214" s="67"/>
      <c r="K214" s="75">
        <f>$E$102</f>
        <v>0</v>
      </c>
    </row>
    <row r="215" spans="9:11" x14ac:dyDescent="0.25">
      <c r="I215" s="114"/>
      <c r="J215" s="67"/>
      <c r="K215" s="75">
        <f>$E$103</f>
        <v>0</v>
      </c>
    </row>
    <row r="216" spans="9:11" x14ac:dyDescent="0.25">
      <c r="I216" s="114"/>
      <c r="J216" s="67"/>
      <c r="K216" s="75">
        <f>$E$104</f>
        <v>0</v>
      </c>
    </row>
    <row r="217" spans="9:11" x14ac:dyDescent="0.25">
      <c r="I217" s="114"/>
      <c r="J217" s="67"/>
      <c r="K217" s="75">
        <f>$E$105</f>
        <v>0</v>
      </c>
    </row>
    <row r="218" spans="9:11" x14ac:dyDescent="0.25">
      <c r="I218" s="114"/>
      <c r="J218" s="67"/>
      <c r="K218" s="75">
        <f>$E$106</f>
        <v>0</v>
      </c>
    </row>
    <row r="219" spans="9:11" x14ac:dyDescent="0.25">
      <c r="J219" s="67"/>
    </row>
    <row r="220" spans="9:11" x14ac:dyDescent="0.25">
      <c r="J220" s="67"/>
    </row>
  </sheetData>
  <sheetProtection algorithmName="SHA-512" hashValue="Bw7cgVm9zq8O9wxflAxds1mrM7pM/L4Rknnd+/Tpqql1WAdfiO5pH2X8edcScInP4FiqqdKfv6hmrnIbvJEfLg==" saltValue="4w58iwceizNasEfJkJ8Lew==" spinCount="100000" sheet="1" objects="1" scenarios="1"/>
  <mergeCells count="97">
    <mergeCell ref="K19:L19"/>
    <mergeCell ref="J15:L15"/>
    <mergeCell ref="J16:L16"/>
    <mergeCell ref="J17:L17"/>
    <mergeCell ref="K18:L18"/>
    <mergeCell ref="M18:N18"/>
    <mergeCell ref="O12:P12"/>
    <mergeCell ref="I11:Q11"/>
    <mergeCell ref="J12:L12"/>
    <mergeCell ref="J13:L13"/>
    <mergeCell ref="J14:L14"/>
    <mergeCell ref="A12:D12"/>
    <mergeCell ref="A13:D13"/>
    <mergeCell ref="A14:D14"/>
    <mergeCell ref="A15:D15"/>
    <mergeCell ref="A16:D16"/>
    <mergeCell ref="A17:D17"/>
    <mergeCell ref="A18:D18"/>
    <mergeCell ref="A19:D19"/>
    <mergeCell ref="A20:D20"/>
    <mergeCell ref="A21:D21"/>
    <mergeCell ref="A24:D24"/>
    <mergeCell ref="A25:D25"/>
    <mergeCell ref="A26:D26"/>
    <mergeCell ref="A27:D27"/>
    <mergeCell ref="A28:D28"/>
    <mergeCell ref="A29:D29"/>
    <mergeCell ref="A32:D32"/>
    <mergeCell ref="A33:D33"/>
    <mergeCell ref="A34:D34"/>
    <mergeCell ref="A35:D35"/>
    <mergeCell ref="A36:D36"/>
    <mergeCell ref="A37:D37"/>
    <mergeCell ref="A38:D38"/>
    <mergeCell ref="A39:D39"/>
    <mergeCell ref="A40:D40"/>
    <mergeCell ref="A43:D43"/>
    <mergeCell ref="A44:D44"/>
    <mergeCell ref="A45:D45"/>
    <mergeCell ref="A46:D46"/>
    <mergeCell ref="A47:D47"/>
    <mergeCell ref="A48:D48"/>
    <mergeCell ref="A49:D49"/>
    <mergeCell ref="A50:D50"/>
    <mergeCell ref="A51:D51"/>
    <mergeCell ref="A54:D54"/>
    <mergeCell ref="A55:D55"/>
    <mergeCell ref="A58:D58"/>
    <mergeCell ref="A59:D59"/>
    <mergeCell ref="A60:D60"/>
    <mergeCell ref="A61:D61"/>
    <mergeCell ref="A76:D76"/>
    <mergeCell ref="A77:D77"/>
    <mergeCell ref="A64:D64"/>
    <mergeCell ref="A65:D65"/>
    <mergeCell ref="A66:D66"/>
    <mergeCell ref="A67:D67"/>
    <mergeCell ref="A70:D70"/>
    <mergeCell ref="A71:D71"/>
    <mergeCell ref="A72:D72"/>
    <mergeCell ref="A73:D73"/>
    <mergeCell ref="A91:D91"/>
    <mergeCell ref="A94:D94"/>
    <mergeCell ref="A95:D95"/>
    <mergeCell ref="A96:D96"/>
    <mergeCell ref="A97:D97"/>
    <mergeCell ref="A100:D100"/>
    <mergeCell ref="A101:D101"/>
    <mergeCell ref="A102:D102"/>
    <mergeCell ref="A103:D103"/>
    <mergeCell ref="A104:D104"/>
    <mergeCell ref="A85:D85"/>
    <mergeCell ref="A86:D86"/>
    <mergeCell ref="A89:D89"/>
    <mergeCell ref="A90:D90"/>
    <mergeCell ref="A78:D78"/>
    <mergeCell ref="A79:D79"/>
    <mergeCell ref="A82:D82"/>
    <mergeCell ref="A83:D83"/>
    <mergeCell ref="A84:D84"/>
    <mergeCell ref="K20:L20"/>
    <mergeCell ref="K21:L21"/>
    <mergeCell ref="M21:N23"/>
    <mergeCell ref="K22:L22"/>
    <mergeCell ref="K23:L23"/>
    <mergeCell ref="H34:H37"/>
    <mergeCell ref="I29:Q29"/>
    <mergeCell ref="I32:J33"/>
    <mergeCell ref="K32:Q33"/>
    <mergeCell ref="I34:J34"/>
    <mergeCell ref="K34:M34"/>
    <mergeCell ref="O34:Q34"/>
    <mergeCell ref="I37:J37"/>
    <mergeCell ref="K37:M37"/>
    <mergeCell ref="O37:Q37"/>
    <mergeCell ref="I30:Q30"/>
    <mergeCell ref="I31:Q31"/>
  </mergeCells>
  <conditionalFormatting sqref="A43:A46">
    <cfRule type="expression" priority="174">
      <formula>IF($E$33="X",1,0)</formula>
    </cfRule>
  </conditionalFormatting>
  <conditionalFormatting sqref="A48">
    <cfRule type="expression" priority="173">
      <formula>IF($E$33="X",1,0)</formula>
    </cfRule>
  </conditionalFormatting>
  <conditionalFormatting sqref="A9:D9">
    <cfRule type="expression" dxfId="91" priority="86">
      <formula>IF($B$9&gt;=34,1,0)</formula>
    </cfRule>
    <cfRule type="expression" dxfId="90" priority="84">
      <formula>IF($B$9&lt;34,1,0)</formula>
    </cfRule>
  </conditionalFormatting>
  <conditionalFormatting sqref="C8:D8">
    <cfRule type="expression" dxfId="89" priority="89">
      <formula>IF($D$8="This BSPARI is complete.",1,0)</formula>
    </cfRule>
    <cfRule type="expression" dxfId="88" priority="90">
      <formula>IF($D$8="This BSPARI is not complete.",1,0)</formula>
    </cfRule>
  </conditionalFormatting>
  <conditionalFormatting sqref="D2:D5 B2:B6 D7 B8 E12:E21 E24:E29 E32:E40 E43:E51 E54:E55 E58:E61 E64:E67 E70:E73 E76:E79 E82:E86 E89:E91 E94:E97 E100:E104">
    <cfRule type="containsBlanks" dxfId="87" priority="179">
      <formula>LEN(TRIM(B2))=0</formula>
    </cfRule>
  </conditionalFormatting>
  <conditionalFormatting sqref="D6">
    <cfRule type="containsBlanks" dxfId="86" priority="1">
      <formula>LEN(TRIM(D6))=0</formula>
    </cfRule>
  </conditionalFormatting>
  <conditionalFormatting sqref="E22 E87 E98">
    <cfRule type="cellIs" dxfId="85" priority="5" operator="lessThan">
      <formula>1</formula>
    </cfRule>
  </conditionalFormatting>
  <conditionalFormatting sqref="E22 E98">
    <cfRule type="cellIs" dxfId="84" priority="6" operator="equal">
      <formula>1</formula>
    </cfRule>
  </conditionalFormatting>
  <conditionalFormatting sqref="E30">
    <cfRule type="cellIs" dxfId="83" priority="169" operator="equal">
      <formula>2</formula>
    </cfRule>
    <cfRule type="cellIs" dxfId="82" priority="168" operator="lessThan">
      <formula>2</formula>
    </cfRule>
  </conditionalFormatting>
  <conditionalFormatting sqref="E41 E62 E68 E92">
    <cfRule type="cellIs" dxfId="81" priority="3" operator="lessThan">
      <formula>3</formula>
    </cfRule>
    <cfRule type="cellIs" dxfId="80" priority="4" operator="equal">
      <formula>3</formula>
    </cfRule>
  </conditionalFormatting>
  <conditionalFormatting sqref="E52">
    <cfRule type="cellIs" dxfId="79" priority="165" operator="equal">
      <formula>8</formula>
    </cfRule>
    <cfRule type="cellIs" dxfId="78" priority="164" operator="lessThan">
      <formula>8</formula>
    </cfRule>
  </conditionalFormatting>
  <conditionalFormatting sqref="E56">
    <cfRule type="cellIs" dxfId="77" priority="163" operator="equal">
      <formula>2</formula>
    </cfRule>
    <cfRule type="cellIs" dxfId="76" priority="162" operator="lessThan">
      <formula>2</formula>
    </cfRule>
  </conditionalFormatting>
  <conditionalFormatting sqref="E74 E80">
    <cfRule type="cellIs" dxfId="75" priority="157" operator="equal">
      <formula>4</formula>
    </cfRule>
    <cfRule type="cellIs" dxfId="74" priority="156" operator="lessThan">
      <formula>4</formula>
    </cfRule>
  </conditionalFormatting>
  <conditionalFormatting sqref="E87">
    <cfRule type="expression" dxfId="73" priority="153">
      <formula>IF($E$87=1,1,0)</formula>
    </cfRule>
    <cfRule type="expression" dxfId="72" priority="152">
      <formula>IF($E$87=0,1,0)</formula>
    </cfRule>
  </conditionalFormatting>
  <conditionalFormatting sqref="E98">
    <cfRule type="expression" dxfId="71" priority="148">
      <formula>IF($E$98=0,1,0)</formula>
    </cfRule>
    <cfRule type="expression" dxfId="70" priority="149">
      <formula>IF($E$98=1,1,0)</formula>
    </cfRule>
  </conditionalFormatting>
  <conditionalFormatting sqref="E105">
    <cfRule type="cellIs" dxfId="69" priority="147" operator="equal">
      <formula>5</formula>
    </cfRule>
    <cfRule type="cellIs" dxfId="68" priority="146" operator="lessThan">
      <formula>5</formula>
    </cfRule>
  </conditionalFormatting>
  <conditionalFormatting sqref="E106">
    <cfRule type="cellIs" dxfId="67" priority="177" operator="greaterThan">
      <formula>33</formula>
    </cfRule>
    <cfRule type="cellIs" dxfId="66" priority="176" operator="lessThan">
      <formula>34</formula>
    </cfRule>
  </conditionalFormatting>
  <conditionalFormatting sqref="F106">
    <cfRule type="cellIs" dxfId="65" priority="172" operator="greaterThanOrEqual">
      <formula>0.85</formula>
    </cfRule>
    <cfRule type="cellIs" dxfId="64" priority="171" operator="lessThan">
      <formula>0.85</formula>
    </cfRule>
  </conditionalFormatting>
  <conditionalFormatting sqref="F107">
    <cfRule type="expression" dxfId="63" priority="74">
      <formula>IF($D$8="This BSPARI is not complete.",1,0)</formula>
    </cfRule>
    <cfRule type="expression" dxfId="62" priority="73">
      <formula>IF($D$8="This BSPARI is complete.",1,0)</formula>
    </cfRule>
  </conditionalFormatting>
  <conditionalFormatting sqref="I31">
    <cfRule type="cellIs" dxfId="61" priority="11" operator="equal">
      <formula>"This review detected the use of restraint and/or time out."</formula>
    </cfRule>
    <cfRule type="cellIs" dxfId="60" priority="10" operator="equal">
      <formula>"No use of restraint or time out were evident during this review."</formula>
    </cfRule>
  </conditionalFormatting>
  <conditionalFormatting sqref="I30:Q30">
    <cfRule type="cellIs" dxfId="59" priority="13" operator="equal">
      <formula>"No restrictive components were evident during this review."</formula>
    </cfRule>
    <cfRule type="cellIs" dxfId="58" priority="12" operator="equal">
      <formula>"This review detected the use of a restrictive component."</formula>
    </cfRule>
  </conditionalFormatting>
  <conditionalFormatting sqref="I36:Q37">
    <cfRule type="expression" dxfId="57" priority="8">
      <formula>$Q$39="Double Check Complete"</formula>
    </cfRule>
    <cfRule type="containsText" dxfId="56" priority="9" operator="containsText" text="No">
      <formula>NOT(ISERROR(SEARCH("No",I36)))</formula>
    </cfRule>
  </conditionalFormatting>
  <conditionalFormatting sqref="M13">
    <cfRule type="cellIs" dxfId="55" priority="44" operator="equal">
      <formula>$N$13</formula>
    </cfRule>
    <cfRule type="cellIs" dxfId="54" priority="43" operator="notEqual">
      <formula>$N$13</formula>
    </cfRule>
  </conditionalFormatting>
  <conditionalFormatting sqref="M14">
    <cfRule type="cellIs" dxfId="53" priority="38" operator="notEqual">
      <formula>$N$14</formula>
    </cfRule>
    <cfRule type="cellIs" dxfId="52" priority="42" operator="equal">
      <formula>$N$14</formula>
    </cfRule>
  </conditionalFormatting>
  <conditionalFormatting sqref="M15">
    <cfRule type="cellIs" dxfId="51" priority="41" operator="equal">
      <formula>$N$15</formula>
    </cfRule>
    <cfRule type="cellIs" dxfId="50" priority="37" operator="notEqual">
      <formula>$N$15</formula>
    </cfRule>
  </conditionalFormatting>
  <conditionalFormatting sqref="M16">
    <cfRule type="cellIs" dxfId="49" priority="40" operator="equal">
      <formula>$N$16</formula>
    </cfRule>
    <cfRule type="cellIs" dxfId="48" priority="36" operator="notEqual">
      <formula>$N$16</formula>
    </cfRule>
  </conditionalFormatting>
  <conditionalFormatting sqref="M17">
    <cfRule type="cellIs" dxfId="47" priority="39" operator="equal">
      <formula>$N$17</formula>
    </cfRule>
    <cfRule type="cellIs" dxfId="46" priority="35" operator="notEqual">
      <formula>$N$17</formula>
    </cfRule>
  </conditionalFormatting>
  <conditionalFormatting sqref="N13">
    <cfRule type="cellIs" dxfId="45" priority="59" operator="equal">
      <formula>$O$13</formula>
    </cfRule>
    <cfRule type="cellIs" dxfId="44" priority="34" operator="notEqual">
      <formula>$O$13</formula>
    </cfRule>
  </conditionalFormatting>
  <conditionalFormatting sqref="N14">
    <cfRule type="cellIs" dxfId="43" priority="57" operator="equal">
      <formula>$O$14</formula>
    </cfRule>
    <cfRule type="cellIs" dxfId="42" priority="32" operator="notEqual">
      <formula>$O$14</formula>
    </cfRule>
  </conditionalFormatting>
  <conditionalFormatting sqref="N15">
    <cfRule type="cellIs" dxfId="41" priority="56" operator="equal">
      <formula>$O$15</formula>
    </cfRule>
    <cfRule type="cellIs" dxfId="40" priority="30" operator="notEqual">
      <formula>$O$15</formula>
    </cfRule>
  </conditionalFormatting>
  <conditionalFormatting sqref="N16">
    <cfRule type="cellIs" dxfId="39" priority="55" operator="equal">
      <formula>$O$16</formula>
    </cfRule>
    <cfRule type="cellIs" dxfId="38" priority="29" operator="notEqual">
      <formula>$O$16</formula>
    </cfRule>
  </conditionalFormatting>
  <conditionalFormatting sqref="N17">
    <cfRule type="cellIs" dxfId="37" priority="54" operator="equal">
      <formula>$O$17</formula>
    </cfRule>
    <cfRule type="cellIs" dxfId="36" priority="28" operator="notEqual">
      <formula>$O$17</formula>
    </cfRule>
  </conditionalFormatting>
  <conditionalFormatting sqref="O13">
    <cfRule type="cellIs" dxfId="35" priority="23" operator="equal">
      <formula>$N$13</formula>
    </cfRule>
    <cfRule type="cellIs" dxfId="34" priority="18" operator="notEqual">
      <formula>$N$13</formula>
    </cfRule>
  </conditionalFormatting>
  <conditionalFormatting sqref="O14">
    <cfRule type="cellIs" dxfId="33" priority="22" operator="equal">
      <formula>$N$14</formula>
    </cfRule>
    <cfRule type="cellIs" dxfId="32" priority="17" operator="notEqual">
      <formula>$N$14</formula>
    </cfRule>
  </conditionalFormatting>
  <conditionalFormatting sqref="O15">
    <cfRule type="cellIs" dxfId="31" priority="21" operator="equal">
      <formula>$N$15</formula>
    </cfRule>
    <cfRule type="cellIs" dxfId="30" priority="16" operator="notEqual">
      <formula>$N$15</formula>
    </cfRule>
  </conditionalFormatting>
  <conditionalFormatting sqref="O16">
    <cfRule type="cellIs" dxfId="29" priority="20" operator="equal">
      <formula>$N$16</formula>
    </cfRule>
    <cfRule type="cellIs" dxfId="28" priority="15" operator="notEqual">
      <formula>$N$16</formula>
    </cfRule>
  </conditionalFormatting>
  <conditionalFormatting sqref="O17">
    <cfRule type="cellIs" dxfId="27" priority="19" operator="equal">
      <formula>$N$17</formula>
    </cfRule>
    <cfRule type="cellIs" dxfId="26" priority="14" operator="notEqual">
      <formula>$N$17</formula>
    </cfRule>
  </conditionalFormatting>
  <conditionalFormatting sqref="O12:P12">
    <cfRule type="expression" dxfId="25" priority="24">
      <formula>IF($D$2&lt;&gt;$J$13,1,0)</formula>
    </cfRule>
  </conditionalFormatting>
  <conditionalFormatting sqref="P13:P17">
    <cfRule type="cellIs" dxfId="24" priority="47" operator="equal">
      <formula>"√"</formula>
    </cfRule>
    <cfRule type="cellIs" dxfId="23" priority="48" operator="equal">
      <formula>"X"</formula>
    </cfRule>
  </conditionalFormatting>
  <conditionalFormatting sqref="P21">
    <cfRule type="cellIs" dxfId="22" priority="45" operator="equal">
      <formula>"√"</formula>
    </cfRule>
  </conditionalFormatting>
  <conditionalFormatting sqref="P22:P23">
    <cfRule type="cellIs" dxfId="21" priority="46" operator="equal">
      <formula>"√"</formula>
    </cfRule>
  </conditionalFormatting>
  <conditionalFormatting sqref="Q39">
    <cfRule type="containsBlanks" dxfId="20" priority="7">
      <formula>LEN(TRIM(Q39))=0</formula>
    </cfRule>
  </conditionalFormatting>
  <dataValidations count="6">
    <dataValidation type="list" allowBlank="1" showInputMessage="1" showErrorMessage="1" sqref="E12:E21 E43:E51 E103 E54:E55 E64:E67 E24:E29 E70:E73 E58:E61 E89:E91 E76:E79 M13:N17 E32:E40 E94:E96" xr:uid="{00000000-0002-0000-0000-000000000000}">
      <formula1>"X, √, ,"</formula1>
    </dataValidation>
    <dataValidation type="list" allowBlank="1" showInputMessage="1" showErrorMessage="1" sqref="E104 E97 E85:E86" xr:uid="{00000000-0002-0000-0000-000001000000}">
      <formula1>"X, √, N/A,"</formula1>
    </dataValidation>
    <dataValidation type="list" allowBlank="1" showInputMessage="1" showErrorMessage="1" sqref="E100:E102" xr:uid="{00000000-0002-0000-0000-000002000000}">
      <formula1>"X, √,√√"</formula1>
    </dataValidation>
    <dataValidation type="list" allowBlank="1" showInputMessage="1" showErrorMessage="1" sqref="D2" xr:uid="{00000000-0002-0000-0000-000003000000}">
      <formula1>"secondary, annual"</formula1>
    </dataValidation>
    <dataValidation type="list" allowBlank="1" showInputMessage="1" showErrorMessage="1" sqref="E82:E84" xr:uid="{00000000-0002-0000-0000-000004000000}">
      <formula1>"X, √"</formula1>
    </dataValidation>
    <dataValidation type="list" allowBlank="1" showInputMessage="1" showErrorMessage="1" sqref="Q39" xr:uid="{5E6D89B2-A5C2-4E87-8686-58BCD131F6AA}">
      <formula1>",Double Check Complete"</formula1>
    </dataValidation>
  </dataValidations>
  <pageMargins left="0.7" right="0.7" top="7.7333333333333337E-2" bottom="0.75" header="0.3" footer="0.3"/>
  <pageSetup scale="16" orientation="landscape" r:id="rId1"/>
  <ignoredErrors>
    <ignoredError sqref="K123:K218 I36:Q37"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BSPARIDone">
                <anchor moveWithCells="1" sizeWithCells="1">
                  <from>
                    <xdr:col>7</xdr:col>
                    <xdr:colOff>19050</xdr:colOff>
                    <xdr:row>0</xdr:row>
                    <xdr:rowOff>38100</xdr:rowOff>
                  </from>
                  <to>
                    <xdr:col>18</xdr:col>
                    <xdr:colOff>0</xdr:colOff>
                    <xdr:row>0</xdr:row>
                    <xdr:rowOff>1200150</xdr:rowOff>
                  </to>
                </anchor>
              </controlPr>
            </control>
          </mc:Choice>
        </mc:AlternateContent>
        <mc:AlternateContent xmlns:mc="http://schemas.openxmlformats.org/markup-compatibility/2006">
          <mc:Choice Requires="x14">
            <control shapeId="1026" r:id="rId5" name="Button 2">
              <controlPr defaultSize="0" print="0" autoFill="0" autoPict="0" macro="[0]!Unhidecol">
                <anchor moveWithCells="1" sizeWithCells="1">
                  <from>
                    <xdr:col>5</xdr:col>
                    <xdr:colOff>6086475</xdr:colOff>
                    <xdr:row>107</xdr:row>
                    <xdr:rowOff>38100</xdr:rowOff>
                  </from>
                  <to>
                    <xdr:col>5</xdr:col>
                    <xdr:colOff>6134100</xdr:colOff>
                    <xdr:row>120</xdr:row>
                    <xdr:rowOff>171450</xdr:rowOff>
                  </to>
                </anchor>
              </controlPr>
            </control>
          </mc:Choice>
        </mc:AlternateContent>
        <mc:AlternateContent xmlns:mc="http://schemas.openxmlformats.org/markup-compatibility/2006">
          <mc:Choice Requires="x14">
            <control shapeId="1036" r:id="rId6" name="Button 12">
              <controlPr defaultSize="0" print="0" autoFill="0" autoPict="0" macro="[0]!ShowTracker">
                <anchor moveWithCells="1" sizeWithCells="1">
                  <from>
                    <xdr:col>11</xdr:col>
                    <xdr:colOff>9525</xdr:colOff>
                    <xdr:row>2</xdr:row>
                    <xdr:rowOff>19050</xdr:rowOff>
                  </from>
                  <to>
                    <xdr:col>12</xdr:col>
                    <xdr:colOff>19050</xdr:colOff>
                    <xdr:row>3</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7000000}">
          <x14:formula1>
            <xm:f>Region_CSB!$B$2:$B$41</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249"/>
  <sheetViews>
    <sheetView topLeftCell="C1" zoomScale="90" zoomScaleNormal="90" workbookViewId="0">
      <selection activeCell="C1" sqref="C1:E1"/>
    </sheetView>
  </sheetViews>
  <sheetFormatPr defaultColWidth="8.7109375" defaultRowHeight="29.45" customHeight="1" x14ac:dyDescent="0.25"/>
  <cols>
    <col min="1" max="1" width="8.7109375" style="115" customWidth="1"/>
    <col min="2" max="2" width="8.7109375" customWidth="1"/>
    <col min="3" max="3" width="47.42578125" style="2" customWidth="1"/>
    <col min="4" max="4" width="6.42578125" style="2" customWidth="1"/>
    <col min="5" max="5" width="6.85546875" style="2" customWidth="1"/>
    <col min="6" max="6" width="227" style="145" customWidth="1"/>
  </cols>
  <sheetData>
    <row r="1" spans="1:6" ht="41.45" customHeight="1" thickBot="1" x14ac:dyDescent="0.3">
      <c r="A1"/>
      <c r="C1" s="293" t="s">
        <v>134</v>
      </c>
      <c r="D1" s="294"/>
      <c r="E1" s="294"/>
      <c r="F1" s="122" t="s">
        <v>135</v>
      </c>
    </row>
    <row r="2" spans="1:6" ht="29.45" customHeight="1" thickBot="1" x14ac:dyDescent="0.3">
      <c r="A2"/>
      <c r="C2" s="380"/>
      <c r="D2" s="380"/>
      <c r="E2" s="380"/>
      <c r="F2" s="123"/>
    </row>
    <row r="3" spans="1:6" ht="29.45" customHeight="1" thickBot="1" x14ac:dyDescent="0.3">
      <c r="A3"/>
      <c r="C3" s="238" t="s">
        <v>21</v>
      </c>
      <c r="D3" s="239"/>
      <c r="E3" s="240"/>
      <c r="F3" s="124" t="s">
        <v>136</v>
      </c>
    </row>
    <row r="4" spans="1:6" ht="15" x14ac:dyDescent="0.25">
      <c r="A4" s="116">
        <v>12</v>
      </c>
      <c r="B4" t="e">
        <f>_xlfn.XLOOKUP(A4,'BSPARI Definitions'!$H$12:$H$104,'BSPARI Definitions'!$G$12:$G$104)</f>
        <v>#REF!</v>
      </c>
      <c r="C4" s="289" t="s">
        <v>23</v>
      </c>
      <c r="D4" s="289"/>
      <c r="E4" s="290"/>
      <c r="F4" s="125" t="s">
        <v>137</v>
      </c>
    </row>
    <row r="5" spans="1:6" ht="29.45" customHeight="1" thickBot="1" x14ac:dyDescent="0.3">
      <c r="A5" s="116">
        <v>12</v>
      </c>
      <c r="B5" t="e">
        <f>_xlfn.XLOOKUP(A5,'BSPARI Definitions'!$H$12:$H$104,'BSPARI Definitions'!$G$12:$G$104)</f>
        <v>#REF!</v>
      </c>
      <c r="C5" s="274"/>
      <c r="D5" s="275"/>
      <c r="E5" s="276"/>
      <c r="F5" s="126" t="s">
        <v>138</v>
      </c>
    </row>
    <row r="6" spans="1:6" ht="15" x14ac:dyDescent="0.25">
      <c r="A6" s="116">
        <v>13</v>
      </c>
      <c r="B6" t="e">
        <f>_xlfn.XLOOKUP(A6,'BSPARI Definitions'!$H$12:$H$104,'BSPARI Definitions'!$G$12:$G$104)</f>
        <v>#REF!</v>
      </c>
      <c r="C6" s="268" t="s">
        <v>27</v>
      </c>
      <c r="D6" s="269"/>
      <c r="E6" s="270"/>
      <c r="F6" s="125" t="s">
        <v>139</v>
      </c>
    </row>
    <row r="7" spans="1:6" ht="29.45" customHeight="1" thickBot="1" x14ac:dyDescent="0.3">
      <c r="A7" s="116">
        <v>13</v>
      </c>
      <c r="B7" t="e">
        <f>_xlfn.XLOOKUP(A7,'BSPARI Definitions'!$H$12:$H$104,'BSPARI Definitions'!$G$12:$G$104)</f>
        <v>#REF!</v>
      </c>
      <c r="C7" s="274"/>
      <c r="D7" s="275"/>
      <c r="E7" s="276"/>
      <c r="F7" s="126" t="s">
        <v>138</v>
      </c>
    </row>
    <row r="8" spans="1:6" ht="29.45" customHeight="1" x14ac:dyDescent="0.25">
      <c r="A8" s="116">
        <v>14</v>
      </c>
      <c r="B8" t="e">
        <f>_xlfn.XLOOKUP(A8,'BSPARI Definitions'!$H$12:$H$104,'BSPARI Definitions'!$G$12:$G$104)</f>
        <v>#REF!</v>
      </c>
      <c r="C8" s="250" t="s">
        <v>29</v>
      </c>
      <c r="D8" s="300"/>
      <c r="E8" s="301"/>
      <c r="F8" s="125" t="s">
        <v>140</v>
      </c>
    </row>
    <row r="9" spans="1:6" ht="29.45" customHeight="1" thickBot="1" x14ac:dyDescent="0.3">
      <c r="A9" s="116">
        <v>14</v>
      </c>
      <c r="B9" t="e">
        <f>_xlfn.XLOOKUP(A9,'BSPARI Definitions'!$H$12:$H$104,'BSPARI Definitions'!$G$12:$G$104)</f>
        <v>#REF!</v>
      </c>
      <c r="C9" s="302"/>
      <c r="D9" s="303"/>
      <c r="E9" s="304"/>
      <c r="F9" s="126" t="s">
        <v>138</v>
      </c>
    </row>
    <row r="10" spans="1:6" ht="29.45" customHeight="1" thickBot="1" x14ac:dyDescent="0.3">
      <c r="A10" s="116">
        <v>15</v>
      </c>
      <c r="B10" t="e">
        <f>_xlfn.XLOOKUP(A10,'BSPARI Definitions'!$H$12:$H$104,'BSPARI Definitions'!$G$12:$G$104)</f>
        <v>#REF!</v>
      </c>
      <c r="C10" s="277" t="s">
        <v>31</v>
      </c>
      <c r="D10" s="278"/>
      <c r="E10" s="279"/>
      <c r="F10" s="124" t="s">
        <v>138</v>
      </c>
    </row>
    <row r="11" spans="1:6" ht="29.45" customHeight="1" thickBot="1" x14ac:dyDescent="0.3">
      <c r="A11" s="116">
        <v>16</v>
      </c>
      <c r="B11" t="e">
        <f>_xlfn.XLOOKUP(A11,'BSPARI Definitions'!$H$12:$H$104,'BSPARI Definitions'!$G$12:$G$104)</f>
        <v>#REF!</v>
      </c>
      <c r="C11" s="277" t="s">
        <v>33</v>
      </c>
      <c r="D11" s="278"/>
      <c r="E11" s="279"/>
      <c r="F11" s="124" t="s">
        <v>138</v>
      </c>
    </row>
    <row r="12" spans="1:6" ht="29.45" customHeight="1" thickBot="1" x14ac:dyDescent="0.3">
      <c r="A12" s="116">
        <v>17</v>
      </c>
      <c r="B12" t="e">
        <f>_xlfn.XLOOKUP(A12,'BSPARI Definitions'!$H$12:$H$104,'BSPARI Definitions'!$G$12:$G$104)</f>
        <v>#REF!</v>
      </c>
      <c r="C12" s="277" t="s">
        <v>35</v>
      </c>
      <c r="D12" s="278"/>
      <c r="E12" s="279"/>
      <c r="F12" s="124" t="s">
        <v>138</v>
      </c>
    </row>
    <row r="13" spans="1:6" ht="29.45" customHeight="1" x14ac:dyDescent="0.25">
      <c r="A13" s="116">
        <v>18</v>
      </c>
      <c r="B13" t="e">
        <f>_xlfn.XLOOKUP(A13,'BSPARI Definitions'!$H$12:$H$104,'BSPARI Definitions'!$G$12:$G$104)</f>
        <v>#REF!</v>
      </c>
      <c r="C13" s="295" t="s">
        <v>37</v>
      </c>
      <c r="D13" s="269"/>
      <c r="E13" s="270"/>
      <c r="F13" s="125" t="s">
        <v>141</v>
      </c>
    </row>
    <row r="14" spans="1:6" ht="29.45" customHeight="1" thickBot="1" x14ac:dyDescent="0.3">
      <c r="A14" s="116">
        <v>18</v>
      </c>
      <c r="B14" t="e">
        <f>_xlfn.XLOOKUP(A14,'BSPARI Definitions'!$H$12:$H$104,'BSPARI Definitions'!$G$12:$G$104)</f>
        <v>#REF!</v>
      </c>
      <c r="C14" s="274"/>
      <c r="D14" s="275"/>
      <c r="E14" s="276"/>
      <c r="F14" s="126" t="s">
        <v>138</v>
      </c>
    </row>
    <row r="15" spans="1:6" ht="29.45" customHeight="1" thickBot="1" x14ac:dyDescent="0.3">
      <c r="A15" s="116">
        <v>19</v>
      </c>
      <c r="B15" t="e">
        <f>_xlfn.XLOOKUP(A15,'BSPARI Definitions'!$H$12:$H$104,'BSPARI Definitions'!$G$12:$G$104)</f>
        <v>#REF!</v>
      </c>
      <c r="C15" s="277" t="s">
        <v>142</v>
      </c>
      <c r="D15" s="278"/>
      <c r="E15" s="279"/>
      <c r="F15" s="124" t="s">
        <v>138</v>
      </c>
    </row>
    <row r="16" spans="1:6" ht="29.45" customHeight="1" thickBot="1" x14ac:dyDescent="0.3">
      <c r="A16" s="116">
        <v>20</v>
      </c>
      <c r="B16" t="e">
        <f>_xlfn.XLOOKUP(A16,'BSPARI Definitions'!$H$12:$H$104,'BSPARI Definitions'!$G$12:$G$104)</f>
        <v>#REF!</v>
      </c>
      <c r="C16" s="277" t="s">
        <v>43</v>
      </c>
      <c r="D16" s="278"/>
      <c r="E16" s="279"/>
      <c r="F16" s="124" t="s">
        <v>138</v>
      </c>
    </row>
    <row r="17" spans="1:6" ht="29.45" customHeight="1" thickBot="1" x14ac:dyDescent="0.3">
      <c r="A17" s="116">
        <v>21</v>
      </c>
      <c r="B17" t="e">
        <f>_xlfn.XLOOKUP(A17,'BSPARI Definitions'!$H$12:$H$104,'BSPARI Definitions'!$G$12:$G$104)</f>
        <v>#REF!</v>
      </c>
      <c r="C17" s="277" t="s">
        <v>46</v>
      </c>
      <c r="D17" s="278"/>
      <c r="E17" s="279"/>
      <c r="F17" s="124" t="s">
        <v>138</v>
      </c>
    </row>
    <row r="18" spans="1:6" ht="29.45" customHeight="1" thickBot="1" x14ac:dyDescent="0.3">
      <c r="A18" s="116">
        <v>22</v>
      </c>
      <c r="B18" t="e">
        <f>_xlfn.XLOOKUP(A18,'BSPARI Definitions'!$H$12:$H$104,'BSPARI Definitions'!$G$12:$G$104)</f>
        <v>#REF!</v>
      </c>
      <c r="C18" s="305"/>
      <c r="D18" s="306"/>
      <c r="E18" s="307"/>
      <c r="F18" s="127"/>
    </row>
    <row r="19" spans="1:6" ht="29.45" customHeight="1" thickBot="1" x14ac:dyDescent="0.3">
      <c r="A19" s="116">
        <v>23</v>
      </c>
      <c r="B19" t="e">
        <f>_xlfn.XLOOKUP(A19,'BSPARI Definitions'!$H$12:$H$104,'BSPARI Definitions'!$G$12:$G$104)</f>
        <v>#REF!</v>
      </c>
      <c r="C19" s="238" t="s">
        <v>53</v>
      </c>
      <c r="D19" s="239"/>
      <c r="E19" s="240"/>
      <c r="F19" s="124" t="s">
        <v>136</v>
      </c>
    </row>
    <row r="20" spans="1:6" ht="29.45" customHeight="1" thickBot="1" x14ac:dyDescent="0.3">
      <c r="A20" s="116">
        <v>24</v>
      </c>
      <c r="B20" t="e">
        <f>_xlfn.XLOOKUP(A20,'BSPARI Definitions'!$H$12:$H$104,'BSPARI Definitions'!$G$12:$G$104)</f>
        <v>#REF!</v>
      </c>
      <c r="C20" s="277" t="s">
        <v>56</v>
      </c>
      <c r="D20" s="278"/>
      <c r="E20" s="279"/>
      <c r="F20" s="124" t="s">
        <v>138</v>
      </c>
    </row>
    <row r="21" spans="1:6" ht="29.45" customHeight="1" x14ac:dyDescent="0.25">
      <c r="A21" s="116">
        <v>25</v>
      </c>
      <c r="B21" t="e">
        <f>_xlfn.XLOOKUP(A21,'BSPARI Definitions'!$H$12:$H$104,'BSPARI Definitions'!$G$12:$G$104)</f>
        <v>#REF!</v>
      </c>
      <c r="C21" s="268" t="s">
        <v>57</v>
      </c>
      <c r="D21" s="269"/>
      <c r="E21" s="270"/>
      <c r="F21" s="125" t="s">
        <v>143</v>
      </c>
    </row>
    <row r="22" spans="1:6" ht="29.45" customHeight="1" thickBot="1" x14ac:dyDescent="0.3">
      <c r="A22" s="116">
        <v>25</v>
      </c>
      <c r="B22" t="e">
        <f>_xlfn.XLOOKUP(A22,'BSPARI Definitions'!$H$12:$H$104,'BSPARI Definitions'!$G$12:$G$104)</f>
        <v>#REF!</v>
      </c>
      <c r="C22" s="274"/>
      <c r="D22" s="275"/>
      <c r="E22" s="276"/>
      <c r="F22" s="126" t="s">
        <v>138</v>
      </c>
    </row>
    <row r="23" spans="1:6" ht="29.45" customHeight="1" thickBot="1" x14ac:dyDescent="0.3">
      <c r="A23" s="116">
        <v>26</v>
      </c>
      <c r="B23" t="e">
        <f>_xlfn.XLOOKUP(A23,'BSPARI Definitions'!$H$12:$H$104,'BSPARI Definitions'!$G$12:$G$104)</f>
        <v>#REF!</v>
      </c>
      <c r="C23" s="297" t="s">
        <v>144</v>
      </c>
      <c r="D23" s="298"/>
      <c r="E23" s="299"/>
      <c r="F23" s="124" t="s">
        <v>138</v>
      </c>
    </row>
    <row r="24" spans="1:6" ht="29.45" customHeight="1" x14ac:dyDescent="0.25">
      <c r="A24" s="116">
        <v>27</v>
      </c>
      <c r="B24" t="e">
        <f>_xlfn.XLOOKUP(A24,'BSPARI Definitions'!$H$12:$H$104,'BSPARI Definitions'!$G$12:$G$104)</f>
        <v>#REF!</v>
      </c>
      <c r="C24" s="296" t="s">
        <v>59</v>
      </c>
      <c r="D24" s="269"/>
      <c r="E24" s="270"/>
      <c r="F24" s="125" t="s">
        <v>145</v>
      </c>
    </row>
    <row r="25" spans="1:6" ht="29.45" customHeight="1" thickBot="1" x14ac:dyDescent="0.3">
      <c r="A25" s="116">
        <v>27</v>
      </c>
      <c r="B25" t="e">
        <f>_xlfn.XLOOKUP(A25,'BSPARI Definitions'!$H$12:$H$104,'BSPARI Definitions'!$G$12:$G$104)</f>
        <v>#REF!</v>
      </c>
      <c r="C25" s="274"/>
      <c r="D25" s="275"/>
      <c r="E25" s="276"/>
      <c r="F25" s="126" t="s">
        <v>146</v>
      </c>
    </row>
    <row r="26" spans="1:6" ht="29.45" customHeight="1" thickBot="1" x14ac:dyDescent="0.3">
      <c r="A26" s="116">
        <v>28</v>
      </c>
      <c r="B26" t="e">
        <f>_xlfn.XLOOKUP(A26,'BSPARI Definitions'!$H$12:$H$104,'BSPARI Definitions'!$G$12:$G$104)</f>
        <v>#REF!</v>
      </c>
      <c r="C26" s="335" t="s">
        <v>147</v>
      </c>
      <c r="D26" s="336"/>
      <c r="E26" s="337"/>
      <c r="F26" s="124" t="s">
        <v>138</v>
      </c>
    </row>
    <row r="27" spans="1:6" ht="29.45" customHeight="1" x14ac:dyDescent="0.25">
      <c r="A27" s="116">
        <v>29</v>
      </c>
      <c r="B27" t="e">
        <f>_xlfn.XLOOKUP(A27,'BSPARI Definitions'!$H$12:$H$104,'BSPARI Definitions'!$G$12:$G$104)</f>
        <v>#REF!</v>
      </c>
      <c r="C27" s="371" t="s">
        <v>148</v>
      </c>
      <c r="D27" s="372"/>
      <c r="E27" s="373"/>
      <c r="F27" s="125" t="s">
        <v>149</v>
      </c>
    </row>
    <row r="28" spans="1:6" ht="29.45" customHeight="1" x14ac:dyDescent="0.25">
      <c r="A28" s="116">
        <v>29</v>
      </c>
      <c r="B28" t="e">
        <f>_xlfn.XLOOKUP(A28,'BSPARI Definitions'!$H$12:$H$104,'BSPARI Definitions'!$G$12:$G$104)</f>
        <v>#REF!</v>
      </c>
      <c r="C28" s="374"/>
      <c r="D28" s="375"/>
      <c r="E28" s="376"/>
      <c r="F28" s="128" t="s">
        <v>150</v>
      </c>
    </row>
    <row r="29" spans="1:6" ht="29.45" customHeight="1" x14ac:dyDescent="0.25">
      <c r="A29" s="116">
        <v>29</v>
      </c>
      <c r="B29" t="e">
        <f>_xlfn.XLOOKUP(A29,'BSPARI Definitions'!$H$12:$H$104,'BSPARI Definitions'!$G$12:$G$104)</f>
        <v>#REF!</v>
      </c>
      <c r="C29" s="374"/>
      <c r="D29" s="375"/>
      <c r="E29" s="376"/>
      <c r="F29" s="128" t="s">
        <v>151</v>
      </c>
    </row>
    <row r="30" spans="1:6" ht="29.45" customHeight="1" x14ac:dyDescent="0.25">
      <c r="A30" s="116">
        <v>29</v>
      </c>
      <c r="B30" t="e">
        <f>_xlfn.XLOOKUP(A30,'BSPARI Definitions'!$H$12:$H$104,'BSPARI Definitions'!$G$12:$G$104)</f>
        <v>#REF!</v>
      </c>
      <c r="C30" s="374"/>
      <c r="D30" s="375"/>
      <c r="E30" s="376"/>
      <c r="F30" s="129" t="s">
        <v>152</v>
      </c>
    </row>
    <row r="31" spans="1:6" ht="29.45" customHeight="1" thickBot="1" x14ac:dyDescent="0.3">
      <c r="A31" s="116">
        <v>29</v>
      </c>
      <c r="B31" t="e">
        <f>_xlfn.XLOOKUP(A31,'BSPARI Definitions'!$H$12:$H$104,'BSPARI Definitions'!$G$12:$G$104)</f>
        <v>#REF!</v>
      </c>
      <c r="C31" s="377"/>
      <c r="D31" s="378"/>
      <c r="E31" s="379"/>
      <c r="F31" s="130" t="s">
        <v>153</v>
      </c>
    </row>
    <row r="32" spans="1:6" ht="29.45" customHeight="1" thickBot="1" x14ac:dyDescent="0.3">
      <c r="A32" s="116">
        <v>30</v>
      </c>
      <c r="B32" t="e">
        <f>_xlfn.XLOOKUP(A32,'BSPARI Definitions'!$H$12:$H$104,'BSPARI Definitions'!$G$12:$G$104)</f>
        <v>#REF!</v>
      </c>
      <c r="C32" s="368"/>
      <c r="D32" s="369"/>
      <c r="E32" s="370"/>
      <c r="F32" s="127"/>
    </row>
    <row r="33" spans="1:6" ht="29.45" customHeight="1" thickBot="1" x14ac:dyDescent="0.3">
      <c r="A33" s="116">
        <v>31</v>
      </c>
      <c r="B33" t="e">
        <f>_xlfn.XLOOKUP(A33,'BSPARI Definitions'!$H$12:$H$104,'BSPARI Definitions'!$G$12:$G$104)</f>
        <v>#REF!</v>
      </c>
      <c r="C33" s="238" t="s">
        <v>63</v>
      </c>
      <c r="D33" s="239"/>
      <c r="E33" s="240"/>
      <c r="F33" s="124" t="s">
        <v>136</v>
      </c>
    </row>
    <row r="34" spans="1:6" ht="29.45" customHeight="1" x14ac:dyDescent="0.25">
      <c r="A34" s="116">
        <v>32</v>
      </c>
      <c r="B34" t="e">
        <f>_xlfn.XLOOKUP(A34,'BSPARI Definitions'!$H$12:$H$104,'BSPARI Definitions'!$G$12:$G$104)</f>
        <v>#REF!</v>
      </c>
      <c r="C34" s="289" t="s">
        <v>64</v>
      </c>
      <c r="D34" s="289"/>
      <c r="E34" s="290"/>
      <c r="F34" s="125" t="s">
        <v>154</v>
      </c>
    </row>
    <row r="35" spans="1:6" ht="29.45" customHeight="1" x14ac:dyDescent="0.25">
      <c r="A35" s="116">
        <v>32</v>
      </c>
      <c r="B35" t="e">
        <f>_xlfn.XLOOKUP(A35,'BSPARI Definitions'!$H$12:$H$104,'BSPARI Definitions'!$G$12:$G$104)</f>
        <v>#REF!</v>
      </c>
      <c r="C35" s="271"/>
      <c r="D35" s="272"/>
      <c r="E35" s="273"/>
      <c r="F35" s="128" t="s">
        <v>155</v>
      </c>
    </row>
    <row r="36" spans="1:6" ht="29.45" customHeight="1" x14ac:dyDescent="0.25">
      <c r="A36" s="116">
        <v>32</v>
      </c>
      <c r="B36" t="e">
        <f>_xlfn.XLOOKUP(A36,'BSPARI Definitions'!$H$12:$H$104,'BSPARI Definitions'!$G$12:$G$104)</f>
        <v>#REF!</v>
      </c>
      <c r="C36" s="271"/>
      <c r="D36" s="272"/>
      <c r="E36" s="273"/>
      <c r="F36" s="128" t="s">
        <v>156</v>
      </c>
    </row>
    <row r="37" spans="1:6" ht="29.45" customHeight="1" x14ac:dyDescent="0.25">
      <c r="A37" s="116">
        <v>32</v>
      </c>
      <c r="B37" t="e">
        <f>_xlfn.XLOOKUP(A37,'BSPARI Definitions'!$H$12:$H$104,'BSPARI Definitions'!$G$12:$G$104)</f>
        <v>#REF!</v>
      </c>
      <c r="C37" s="271"/>
      <c r="D37" s="272"/>
      <c r="E37" s="273"/>
      <c r="F37" s="128" t="s">
        <v>157</v>
      </c>
    </row>
    <row r="38" spans="1:6" ht="29.45" customHeight="1" thickBot="1" x14ac:dyDescent="0.3">
      <c r="A38" s="116">
        <v>32</v>
      </c>
      <c r="B38" t="e">
        <f>_xlfn.XLOOKUP(A38,'BSPARI Definitions'!$H$12:$H$104,'BSPARI Definitions'!$G$12:$G$104)</f>
        <v>#REF!</v>
      </c>
      <c r="C38" s="274"/>
      <c r="D38" s="275"/>
      <c r="E38" s="276"/>
      <c r="F38" s="126" t="s">
        <v>138</v>
      </c>
    </row>
    <row r="39" spans="1:6" ht="29.45" customHeight="1" x14ac:dyDescent="0.25">
      <c r="A39" s="116">
        <v>33</v>
      </c>
      <c r="B39" t="e">
        <f>_xlfn.XLOOKUP(A39,'BSPARI Definitions'!$H$12:$H$104,'BSPARI Definitions'!$G$12:$G$104)</f>
        <v>#REF!</v>
      </c>
      <c r="C39" s="268" t="s">
        <v>66</v>
      </c>
      <c r="D39" s="269"/>
      <c r="E39" s="270"/>
      <c r="F39" s="125" t="s">
        <v>158</v>
      </c>
    </row>
    <row r="40" spans="1:6" ht="29.45" customHeight="1" x14ac:dyDescent="0.25">
      <c r="A40" s="116">
        <v>33</v>
      </c>
      <c r="B40" t="e">
        <f>_xlfn.XLOOKUP(A40,'BSPARI Definitions'!$H$12:$H$104,'BSPARI Definitions'!$G$12:$G$104)</f>
        <v>#REF!</v>
      </c>
      <c r="C40" s="271"/>
      <c r="D40" s="272"/>
      <c r="E40" s="273"/>
      <c r="F40" s="128" t="s">
        <v>159</v>
      </c>
    </row>
    <row r="41" spans="1:6" ht="29.45" customHeight="1" x14ac:dyDescent="0.25">
      <c r="A41" s="116">
        <v>33</v>
      </c>
      <c r="B41" t="e">
        <f>_xlfn.XLOOKUP(A41,'BSPARI Definitions'!$H$12:$H$104,'BSPARI Definitions'!$G$12:$G$104)</f>
        <v>#REF!</v>
      </c>
      <c r="C41" s="271"/>
      <c r="D41" s="272"/>
      <c r="E41" s="273"/>
      <c r="F41" s="128" t="s">
        <v>156</v>
      </c>
    </row>
    <row r="42" spans="1:6" ht="29.45" customHeight="1" x14ac:dyDescent="0.25">
      <c r="A42" s="116">
        <v>33</v>
      </c>
      <c r="B42" t="e">
        <f>_xlfn.XLOOKUP(A42,'BSPARI Definitions'!$H$12:$H$104,'BSPARI Definitions'!$G$12:$G$104)</f>
        <v>#REF!</v>
      </c>
      <c r="C42" s="271"/>
      <c r="D42" s="272"/>
      <c r="E42" s="273"/>
      <c r="F42" s="128" t="s">
        <v>160</v>
      </c>
    </row>
    <row r="43" spans="1:6" ht="29.45" customHeight="1" thickBot="1" x14ac:dyDescent="0.3">
      <c r="A43" s="116">
        <v>33</v>
      </c>
      <c r="B43" t="e">
        <f>_xlfn.XLOOKUP(A43,'BSPARI Definitions'!$H$12:$H$104,'BSPARI Definitions'!$G$12:$G$104)</f>
        <v>#REF!</v>
      </c>
      <c r="C43" s="274"/>
      <c r="D43" s="275"/>
      <c r="E43" s="276"/>
      <c r="F43" s="126" t="s">
        <v>161</v>
      </c>
    </row>
    <row r="44" spans="1:6" ht="29.45" customHeight="1" x14ac:dyDescent="0.25">
      <c r="A44" s="116">
        <v>34</v>
      </c>
      <c r="B44" t="e">
        <f>_xlfn.XLOOKUP(A44,'BSPARI Definitions'!$H$12:$H$104,'BSPARI Definitions'!$G$12:$G$104)</f>
        <v>#REF!</v>
      </c>
      <c r="C44" s="250" t="s">
        <v>67</v>
      </c>
      <c r="D44" s="251"/>
      <c r="E44" s="252"/>
      <c r="F44" s="125" t="s">
        <v>159</v>
      </c>
    </row>
    <row r="45" spans="1:6" ht="29.45" customHeight="1" x14ac:dyDescent="0.25">
      <c r="A45" s="116">
        <v>34</v>
      </c>
      <c r="B45" t="e">
        <f>_xlfn.XLOOKUP(A45,'BSPARI Definitions'!$H$12:$H$104,'BSPARI Definitions'!$G$12:$G$104)</f>
        <v>#REF!</v>
      </c>
      <c r="C45" s="253"/>
      <c r="D45" s="254"/>
      <c r="E45" s="255"/>
      <c r="F45" s="129" t="s">
        <v>162</v>
      </c>
    </row>
    <row r="46" spans="1:6" ht="29.45" customHeight="1" x14ac:dyDescent="0.25">
      <c r="A46" s="116">
        <v>34</v>
      </c>
      <c r="B46" t="e">
        <f>_xlfn.XLOOKUP(A46,'BSPARI Definitions'!$H$12:$H$104,'BSPARI Definitions'!$G$12:$G$104)</f>
        <v>#REF!</v>
      </c>
      <c r="C46" s="253"/>
      <c r="D46" s="254"/>
      <c r="E46" s="255"/>
      <c r="F46" s="129" t="s">
        <v>163</v>
      </c>
    </row>
    <row r="47" spans="1:6" ht="29.45" customHeight="1" x14ac:dyDescent="0.25">
      <c r="A47" s="116">
        <v>34</v>
      </c>
      <c r="B47" t="e">
        <f>_xlfn.XLOOKUP(A47,'BSPARI Definitions'!$H$12:$H$104,'BSPARI Definitions'!$G$12:$G$104)</f>
        <v>#REF!</v>
      </c>
      <c r="C47" s="253"/>
      <c r="D47" s="254"/>
      <c r="E47" s="255"/>
      <c r="F47" s="128" t="s">
        <v>164</v>
      </c>
    </row>
    <row r="48" spans="1:6" ht="29.45" customHeight="1" thickBot="1" x14ac:dyDescent="0.3">
      <c r="A48" s="116">
        <v>34</v>
      </c>
      <c r="B48" t="e">
        <f>_xlfn.XLOOKUP(A48,'BSPARI Definitions'!$H$12:$H$104,'BSPARI Definitions'!$G$12:$G$104)</f>
        <v>#REF!</v>
      </c>
      <c r="C48" s="256"/>
      <c r="D48" s="257"/>
      <c r="E48" s="258"/>
      <c r="F48" s="126" t="s">
        <v>136</v>
      </c>
    </row>
    <row r="49" spans="1:6" ht="29.45" customHeight="1" x14ac:dyDescent="0.25">
      <c r="A49" s="116">
        <v>35</v>
      </c>
      <c r="B49" t="e">
        <f>_xlfn.XLOOKUP(A49,'BSPARI Definitions'!$H$12:$H$104,'BSPARI Definitions'!$G$12:$G$104)</f>
        <v>#REF!</v>
      </c>
      <c r="C49" s="296" t="s">
        <v>73</v>
      </c>
      <c r="D49" s="357"/>
      <c r="E49" s="358"/>
      <c r="F49" s="125" t="s">
        <v>165</v>
      </c>
    </row>
    <row r="50" spans="1:6" ht="29.45" customHeight="1" x14ac:dyDescent="0.25">
      <c r="A50" s="116">
        <v>35</v>
      </c>
      <c r="B50" t="e">
        <f>_xlfn.XLOOKUP(A50,'BSPARI Definitions'!$H$12:$H$104,'BSPARI Definitions'!$G$12:$G$104)</f>
        <v>#REF!</v>
      </c>
      <c r="C50" s="359"/>
      <c r="D50" s="360"/>
      <c r="E50" s="361"/>
      <c r="F50" s="128" t="s">
        <v>161</v>
      </c>
    </row>
    <row r="51" spans="1:6" ht="29.45" customHeight="1" thickBot="1" x14ac:dyDescent="0.3">
      <c r="A51" s="116">
        <v>35</v>
      </c>
      <c r="B51" t="e">
        <f>_xlfn.XLOOKUP(A51,'BSPARI Definitions'!$H$12:$H$104,'BSPARI Definitions'!$G$12:$G$104)</f>
        <v>#REF!</v>
      </c>
      <c r="C51" s="362"/>
      <c r="D51" s="363"/>
      <c r="E51" s="364"/>
      <c r="F51" s="126" t="s">
        <v>166</v>
      </c>
    </row>
    <row r="52" spans="1:6" ht="29.45" customHeight="1" x14ac:dyDescent="0.25">
      <c r="A52" s="116">
        <v>36</v>
      </c>
      <c r="B52" t="e">
        <f>_xlfn.XLOOKUP(A52,'BSPARI Definitions'!$H$12:$H$104,'BSPARI Definitions'!$G$12:$G$104)</f>
        <v>#REF!</v>
      </c>
      <c r="C52" s="268" t="s">
        <v>76</v>
      </c>
      <c r="D52" s="269"/>
      <c r="E52" s="270"/>
      <c r="F52" s="125" t="s">
        <v>167</v>
      </c>
    </row>
    <row r="53" spans="1:6" ht="29.45" customHeight="1" x14ac:dyDescent="0.25">
      <c r="A53" s="116">
        <v>36</v>
      </c>
      <c r="B53" t="e">
        <f>_xlfn.XLOOKUP(A53,'BSPARI Definitions'!$H$12:$H$104,'BSPARI Definitions'!$G$12:$G$104)</f>
        <v>#REF!</v>
      </c>
      <c r="C53" s="320"/>
      <c r="D53" s="291"/>
      <c r="E53" s="273"/>
      <c r="F53" s="128" t="s">
        <v>168</v>
      </c>
    </row>
    <row r="54" spans="1:6" ht="29.45" customHeight="1" x14ac:dyDescent="0.25">
      <c r="A54" s="116">
        <v>36</v>
      </c>
      <c r="B54" t="e">
        <f>_xlfn.XLOOKUP(A54,'BSPARI Definitions'!$H$12:$H$104,'BSPARI Definitions'!$G$12:$G$104)</f>
        <v>#REF!</v>
      </c>
      <c r="C54" s="271"/>
      <c r="D54" s="272"/>
      <c r="E54" s="273"/>
      <c r="F54" s="128" t="s">
        <v>169</v>
      </c>
    </row>
    <row r="55" spans="1:6" ht="29.45" customHeight="1" x14ac:dyDescent="0.25">
      <c r="A55" s="116">
        <v>36</v>
      </c>
      <c r="B55" t="e">
        <f>_xlfn.XLOOKUP(A55,'BSPARI Definitions'!$H$12:$H$104,'BSPARI Definitions'!$G$12:$G$104)</f>
        <v>#REF!</v>
      </c>
      <c r="C55" s="271"/>
      <c r="D55" s="272"/>
      <c r="E55" s="273"/>
      <c r="F55" s="128" t="s">
        <v>170</v>
      </c>
    </row>
    <row r="56" spans="1:6" ht="29.45" customHeight="1" x14ac:dyDescent="0.25">
      <c r="A56" s="116">
        <v>36</v>
      </c>
      <c r="B56" t="e">
        <f>_xlfn.XLOOKUP(A56,'BSPARI Definitions'!$H$12:$H$104,'BSPARI Definitions'!$G$12:$G$104)</f>
        <v>#REF!</v>
      </c>
      <c r="C56" s="271"/>
      <c r="D56" s="272"/>
      <c r="E56" s="273"/>
      <c r="F56" s="128" t="s">
        <v>171</v>
      </c>
    </row>
    <row r="57" spans="1:6" ht="29.45" customHeight="1" x14ac:dyDescent="0.25">
      <c r="A57" s="116">
        <v>36</v>
      </c>
      <c r="B57" t="e">
        <f>_xlfn.XLOOKUP(A57,'BSPARI Definitions'!$H$12:$H$104,'BSPARI Definitions'!$G$12:$G$104)</f>
        <v>#REF!</v>
      </c>
      <c r="C57" s="271"/>
      <c r="D57" s="272"/>
      <c r="E57" s="273"/>
      <c r="F57" s="128" t="s">
        <v>172</v>
      </c>
    </row>
    <row r="58" spans="1:6" ht="29.45" customHeight="1" x14ac:dyDescent="0.25">
      <c r="A58" s="116">
        <v>36</v>
      </c>
      <c r="B58" t="e">
        <f>_xlfn.XLOOKUP(A58,'BSPARI Definitions'!$H$12:$H$104,'BSPARI Definitions'!$G$12:$G$104)</f>
        <v>#REF!</v>
      </c>
      <c r="C58" s="271"/>
      <c r="D58" s="272"/>
      <c r="E58" s="273"/>
      <c r="F58" s="128" t="s">
        <v>173</v>
      </c>
    </row>
    <row r="59" spans="1:6" ht="29.45" customHeight="1" thickBot="1" x14ac:dyDescent="0.3">
      <c r="A59" s="116">
        <v>36</v>
      </c>
      <c r="B59" t="e">
        <f>_xlfn.XLOOKUP(A59,'BSPARI Definitions'!$H$12:$H$104,'BSPARI Definitions'!$G$12:$G$104)</f>
        <v>#REF!</v>
      </c>
      <c r="C59" s="274"/>
      <c r="D59" s="275"/>
      <c r="E59" s="276"/>
      <c r="F59" s="126" t="s">
        <v>174</v>
      </c>
    </row>
    <row r="60" spans="1:6" ht="29.45" customHeight="1" x14ac:dyDescent="0.25">
      <c r="A60" s="116">
        <v>37</v>
      </c>
      <c r="B60" t="e">
        <f>_xlfn.XLOOKUP(A60,'BSPARI Definitions'!$H$12:$H$104,'BSPARI Definitions'!$G$12:$G$104)</f>
        <v>#REF!</v>
      </c>
      <c r="C60" s="268" t="s">
        <v>77</v>
      </c>
      <c r="D60" s="269"/>
      <c r="E60" s="270"/>
      <c r="F60" s="125" t="s">
        <v>175</v>
      </c>
    </row>
    <row r="61" spans="1:6" ht="29.45" customHeight="1" x14ac:dyDescent="0.25">
      <c r="A61" s="116">
        <v>37</v>
      </c>
      <c r="B61" t="e">
        <f>_xlfn.XLOOKUP(A61,'BSPARI Definitions'!$H$12:$H$104,'BSPARI Definitions'!$G$12:$G$104)</f>
        <v>#REF!</v>
      </c>
      <c r="C61" s="271"/>
      <c r="D61" s="272"/>
      <c r="E61" s="273"/>
      <c r="F61" s="128" t="s">
        <v>176</v>
      </c>
    </row>
    <row r="62" spans="1:6" ht="29.45" customHeight="1" x14ac:dyDescent="0.25">
      <c r="A62" s="116">
        <v>37</v>
      </c>
      <c r="B62" t="e">
        <f>_xlfn.XLOOKUP(A62,'BSPARI Definitions'!$H$12:$H$104,'BSPARI Definitions'!$G$12:$G$104)</f>
        <v>#REF!</v>
      </c>
      <c r="C62" s="271"/>
      <c r="D62" s="272"/>
      <c r="E62" s="273"/>
      <c r="F62" s="128" t="s">
        <v>161</v>
      </c>
    </row>
    <row r="63" spans="1:6" ht="29.45" customHeight="1" x14ac:dyDescent="0.25">
      <c r="A63" s="116">
        <v>37</v>
      </c>
      <c r="B63" t="e">
        <f>_xlfn.XLOOKUP(A63,'BSPARI Definitions'!$H$12:$H$104,'BSPARI Definitions'!$G$12:$G$104)</f>
        <v>#REF!</v>
      </c>
      <c r="C63" s="271"/>
      <c r="D63" s="272"/>
      <c r="E63" s="273"/>
      <c r="F63" s="128" t="s">
        <v>177</v>
      </c>
    </row>
    <row r="64" spans="1:6" ht="29.45" customHeight="1" thickBot="1" x14ac:dyDescent="0.3">
      <c r="A64" s="116">
        <v>37</v>
      </c>
      <c r="B64" t="e">
        <f>_xlfn.XLOOKUP(A64,'BSPARI Definitions'!$H$12:$H$104,'BSPARI Definitions'!$G$12:$G$104)</f>
        <v>#REF!</v>
      </c>
      <c r="C64" s="274"/>
      <c r="D64" s="275"/>
      <c r="E64" s="276"/>
      <c r="F64" s="126" t="s">
        <v>166</v>
      </c>
    </row>
    <row r="65" spans="1:6" ht="29.45" customHeight="1" x14ac:dyDescent="0.25">
      <c r="A65" s="116">
        <v>38</v>
      </c>
      <c r="B65" t="e">
        <f>_xlfn.XLOOKUP(A65,'BSPARI Definitions'!$H$12:$H$104,'BSPARI Definitions'!$G$12:$G$104)</f>
        <v>#REF!</v>
      </c>
      <c r="C65" s="268" t="s">
        <v>78</v>
      </c>
      <c r="D65" s="269"/>
      <c r="E65" s="270"/>
      <c r="F65" s="125" t="s">
        <v>178</v>
      </c>
    </row>
    <row r="66" spans="1:6" ht="29.45" customHeight="1" thickBot="1" x14ac:dyDescent="0.3">
      <c r="A66" s="116">
        <v>38</v>
      </c>
      <c r="B66" t="e">
        <f>_xlfn.XLOOKUP(A66,'BSPARI Definitions'!$H$12:$H$104,'BSPARI Definitions'!$G$12:$G$104)</f>
        <v>#REF!</v>
      </c>
      <c r="C66" s="274"/>
      <c r="D66" s="275"/>
      <c r="E66" s="276"/>
      <c r="F66" s="126" t="s">
        <v>161</v>
      </c>
    </row>
    <row r="67" spans="1:6" ht="29.45" customHeight="1" x14ac:dyDescent="0.25">
      <c r="A67" s="116">
        <v>39</v>
      </c>
      <c r="B67" t="e">
        <f>_xlfn.XLOOKUP(A67,'BSPARI Definitions'!$H$12:$H$104,'BSPARI Definitions'!$G$12:$G$104)</f>
        <v>#REF!</v>
      </c>
      <c r="C67" s="268" t="s">
        <v>79</v>
      </c>
      <c r="D67" s="269"/>
      <c r="E67" s="270"/>
      <c r="F67" s="125" t="s">
        <v>179</v>
      </c>
    </row>
    <row r="68" spans="1:6" ht="29.45" customHeight="1" x14ac:dyDescent="0.25">
      <c r="A68" s="116">
        <v>39</v>
      </c>
      <c r="B68" t="e">
        <f>_xlfn.XLOOKUP(A68,'BSPARI Definitions'!$H$12:$H$104,'BSPARI Definitions'!$G$12:$G$104)</f>
        <v>#REF!</v>
      </c>
      <c r="C68" s="271"/>
      <c r="D68" s="272"/>
      <c r="E68" s="273"/>
      <c r="F68" s="128" t="s">
        <v>180</v>
      </c>
    </row>
    <row r="69" spans="1:6" ht="29.45" customHeight="1" x14ac:dyDescent="0.25">
      <c r="A69" s="116">
        <v>39</v>
      </c>
      <c r="B69" t="e">
        <f>_xlfn.XLOOKUP(A69,'BSPARI Definitions'!$H$12:$H$104,'BSPARI Definitions'!$G$12:$G$104)</f>
        <v>#REF!</v>
      </c>
      <c r="C69" s="271"/>
      <c r="D69" s="272"/>
      <c r="E69" s="273"/>
      <c r="F69" s="128" t="s">
        <v>161</v>
      </c>
    </row>
    <row r="70" spans="1:6" ht="29.45" customHeight="1" thickBot="1" x14ac:dyDescent="0.3">
      <c r="A70" s="116">
        <v>39</v>
      </c>
      <c r="B70" t="e">
        <f>_xlfn.XLOOKUP(A70,'BSPARI Definitions'!$H$12:$H$104,'BSPARI Definitions'!$G$12:$G$104)</f>
        <v>#REF!</v>
      </c>
      <c r="C70" s="274"/>
      <c r="D70" s="275"/>
      <c r="E70" s="276"/>
      <c r="F70" s="126" t="s">
        <v>181</v>
      </c>
    </row>
    <row r="71" spans="1:6" ht="29.45" customHeight="1" x14ac:dyDescent="0.25">
      <c r="A71" s="116">
        <v>40</v>
      </c>
      <c r="B71" t="e">
        <f>_xlfn.XLOOKUP(A71,'BSPARI Definitions'!$H$12:$H$104,'BSPARI Definitions'!$G$12:$G$104)</f>
        <v>#REF!</v>
      </c>
      <c r="C71" s="280" t="s">
        <v>81</v>
      </c>
      <c r="D71" s="281"/>
      <c r="E71" s="282"/>
      <c r="F71" s="125" t="s">
        <v>182</v>
      </c>
    </row>
    <row r="72" spans="1:6" ht="29.45" customHeight="1" x14ac:dyDescent="0.25">
      <c r="A72" s="116">
        <v>40</v>
      </c>
      <c r="B72" t="e">
        <f>_xlfn.XLOOKUP(A72,'BSPARI Definitions'!$H$12:$H$104,'BSPARI Definitions'!$G$12:$G$104)</f>
        <v>#REF!</v>
      </c>
      <c r="C72" s="283"/>
      <c r="D72" s="284"/>
      <c r="E72" s="285"/>
      <c r="F72" s="131" t="s">
        <v>183</v>
      </c>
    </row>
    <row r="73" spans="1:6" ht="29.45" customHeight="1" x14ac:dyDescent="0.25">
      <c r="A73" s="116">
        <v>40</v>
      </c>
      <c r="B73" t="e">
        <f>_xlfn.XLOOKUP(A73,'BSPARI Definitions'!$H$12:$H$104,'BSPARI Definitions'!$G$12:$G$104)</f>
        <v>#REF!</v>
      </c>
      <c r="C73" s="283"/>
      <c r="D73" s="284"/>
      <c r="E73" s="285"/>
      <c r="F73" s="129" t="s">
        <v>152</v>
      </c>
    </row>
    <row r="74" spans="1:6" ht="29.45" customHeight="1" x14ac:dyDescent="0.25">
      <c r="A74" s="116">
        <v>40</v>
      </c>
      <c r="B74" t="e">
        <f>_xlfn.XLOOKUP(A74,'BSPARI Definitions'!$H$12:$H$104,'BSPARI Definitions'!$G$12:$G$104)</f>
        <v>#REF!</v>
      </c>
      <c r="C74" s="283"/>
      <c r="D74" s="284"/>
      <c r="E74" s="285"/>
      <c r="F74" s="128" t="s">
        <v>184</v>
      </c>
    </row>
    <row r="75" spans="1:6" ht="29.45" customHeight="1" thickBot="1" x14ac:dyDescent="0.3">
      <c r="A75" s="116">
        <v>40</v>
      </c>
      <c r="B75" t="e">
        <f>_xlfn.XLOOKUP(A75,'BSPARI Definitions'!$H$12:$H$104,'BSPARI Definitions'!$G$12:$G$104)</f>
        <v>#REF!</v>
      </c>
      <c r="C75" s="286"/>
      <c r="D75" s="287"/>
      <c r="E75" s="288"/>
      <c r="F75" s="126" t="s">
        <v>185</v>
      </c>
    </row>
    <row r="76" spans="1:6" ht="29.45" customHeight="1" thickBot="1" x14ac:dyDescent="0.3">
      <c r="A76" s="116">
        <v>41</v>
      </c>
      <c r="B76" t="e">
        <f>_xlfn.XLOOKUP(A76,'BSPARI Definitions'!$H$12:$H$104,'BSPARI Definitions'!$G$12:$G$104)</f>
        <v>#REF!</v>
      </c>
      <c r="C76" s="365"/>
      <c r="D76" s="366"/>
      <c r="E76" s="367"/>
      <c r="F76" s="132"/>
    </row>
    <row r="77" spans="1:6" ht="29.45" customHeight="1" thickBot="1" x14ac:dyDescent="0.3">
      <c r="A77" s="116">
        <v>42</v>
      </c>
      <c r="B77" t="e">
        <f>_xlfn.XLOOKUP(A77,'BSPARI Definitions'!$H$12:$H$104,'BSPARI Definitions'!$G$12:$G$104)</f>
        <v>#REF!</v>
      </c>
      <c r="C77" s="238" t="s">
        <v>69</v>
      </c>
      <c r="D77" s="239"/>
      <c r="E77" s="240"/>
      <c r="F77" s="133" t="s">
        <v>136</v>
      </c>
    </row>
    <row r="78" spans="1:6" ht="29.45" customHeight="1" x14ac:dyDescent="0.25">
      <c r="A78" s="116">
        <v>43</v>
      </c>
      <c r="B78" t="e">
        <f>_xlfn.XLOOKUP(A78,'BSPARI Definitions'!$H$12:$H$104,'BSPARI Definitions'!$G$12:$G$104)</f>
        <v>#REF!</v>
      </c>
      <c r="C78" s="250" t="s">
        <v>82</v>
      </c>
      <c r="D78" s="251"/>
      <c r="E78" s="252"/>
      <c r="F78" s="125" t="s">
        <v>186</v>
      </c>
    </row>
    <row r="79" spans="1:6" ht="29.45" customHeight="1" x14ac:dyDescent="0.25">
      <c r="A79" s="116">
        <v>43</v>
      </c>
      <c r="B79" t="e">
        <f>_xlfn.XLOOKUP(A79,'BSPARI Definitions'!$H$12:$H$104,'BSPARI Definitions'!$G$12:$G$104)</f>
        <v>#REF!</v>
      </c>
      <c r="C79" s="253"/>
      <c r="D79" s="254"/>
      <c r="E79" s="255"/>
      <c r="F79" s="128" t="s">
        <v>187</v>
      </c>
    </row>
    <row r="80" spans="1:6" ht="29.45" customHeight="1" x14ac:dyDescent="0.25">
      <c r="A80" s="116">
        <v>43</v>
      </c>
      <c r="B80" t="e">
        <f>_xlfn.XLOOKUP(A80,'BSPARI Definitions'!$H$12:$H$104,'BSPARI Definitions'!$G$12:$G$104)</f>
        <v>#REF!</v>
      </c>
      <c r="C80" s="253"/>
      <c r="D80" s="254"/>
      <c r="E80" s="255"/>
      <c r="F80" s="128" t="s">
        <v>156</v>
      </c>
    </row>
    <row r="81" spans="1:6" ht="29.45" customHeight="1" x14ac:dyDescent="0.25">
      <c r="A81" s="116">
        <v>43</v>
      </c>
      <c r="B81" t="e">
        <f>_xlfn.XLOOKUP(A81,'BSPARI Definitions'!$H$12:$H$104,'BSPARI Definitions'!$G$12:$G$104)</f>
        <v>#REF!</v>
      </c>
      <c r="C81" s="253"/>
      <c r="D81" s="254"/>
      <c r="E81" s="255"/>
      <c r="F81" s="128" t="s">
        <v>188</v>
      </c>
    </row>
    <row r="82" spans="1:6" ht="29.45" customHeight="1" x14ac:dyDescent="0.25">
      <c r="A82" s="116">
        <v>43</v>
      </c>
      <c r="B82" t="e">
        <f>_xlfn.XLOOKUP(A82,'BSPARI Definitions'!$H$12:$H$104,'BSPARI Definitions'!$G$12:$G$104)</f>
        <v>#REF!</v>
      </c>
      <c r="C82" s="253"/>
      <c r="D82" s="254"/>
      <c r="E82" s="255"/>
      <c r="F82" s="129" t="s">
        <v>189</v>
      </c>
    </row>
    <row r="83" spans="1:6" ht="29.45" customHeight="1" x14ac:dyDescent="0.25">
      <c r="A83" s="116">
        <v>43</v>
      </c>
      <c r="B83" t="e">
        <f>_xlfn.XLOOKUP(A83,'BSPARI Definitions'!$H$12:$H$104,'BSPARI Definitions'!$G$12:$G$104)</f>
        <v>#REF!</v>
      </c>
      <c r="C83" s="253"/>
      <c r="D83" s="254"/>
      <c r="E83" s="255"/>
      <c r="F83" s="128" t="s">
        <v>190</v>
      </c>
    </row>
    <row r="84" spans="1:6" ht="29.45" customHeight="1" thickBot="1" x14ac:dyDescent="0.3">
      <c r="A84" s="116">
        <v>43</v>
      </c>
      <c r="B84" t="e">
        <f>_xlfn.XLOOKUP(A84,'BSPARI Definitions'!$H$12:$H$104,'BSPARI Definitions'!$G$12:$G$104)</f>
        <v>#REF!</v>
      </c>
      <c r="C84" s="256"/>
      <c r="D84" s="257"/>
      <c r="E84" s="258"/>
      <c r="F84" s="126" t="s">
        <v>191</v>
      </c>
    </row>
    <row r="85" spans="1:6" ht="29.45" customHeight="1" x14ac:dyDescent="0.25">
      <c r="A85" s="116">
        <v>44</v>
      </c>
      <c r="B85" t="e">
        <f>_xlfn.XLOOKUP(A85,'BSPARI Definitions'!$H$12:$H$104,'BSPARI Definitions'!$G$12:$G$104)</f>
        <v>#REF!</v>
      </c>
      <c r="C85" s="268" t="s">
        <v>83</v>
      </c>
      <c r="D85" s="269"/>
      <c r="E85" s="270"/>
      <c r="F85" s="134" t="s">
        <v>192</v>
      </c>
    </row>
    <row r="86" spans="1:6" ht="29.45" customHeight="1" thickBot="1" x14ac:dyDescent="0.3">
      <c r="A86" s="116">
        <v>44</v>
      </c>
      <c r="B86" t="e">
        <f>_xlfn.XLOOKUP(A86,'BSPARI Definitions'!$H$12:$H$104,'BSPARI Definitions'!$G$12:$G$104)</f>
        <v>#REF!</v>
      </c>
      <c r="C86" s="274"/>
      <c r="D86" s="275"/>
      <c r="E86" s="276"/>
      <c r="F86" s="126" t="s">
        <v>139</v>
      </c>
    </row>
    <row r="87" spans="1:6" ht="29.45" customHeight="1" thickBot="1" x14ac:dyDescent="0.3">
      <c r="A87" s="116">
        <v>45</v>
      </c>
      <c r="B87" t="e">
        <f>_xlfn.XLOOKUP(A87,'BSPARI Definitions'!$H$12:$H$104,'BSPARI Definitions'!$G$12:$G$104)</f>
        <v>#REF!</v>
      </c>
      <c r="C87" s="277" t="s">
        <v>84</v>
      </c>
      <c r="D87" s="278"/>
      <c r="E87" s="279"/>
      <c r="F87" s="124" t="s">
        <v>138</v>
      </c>
    </row>
    <row r="88" spans="1:6" ht="29.45" customHeight="1" x14ac:dyDescent="0.25">
      <c r="A88" s="116">
        <v>46</v>
      </c>
      <c r="B88" t="e">
        <f>_xlfn.XLOOKUP(A88,'BSPARI Definitions'!$H$12:$H$104,'BSPARI Definitions'!$G$12:$G$104)</f>
        <v>#REF!</v>
      </c>
      <c r="C88" s="250" t="s">
        <v>85</v>
      </c>
      <c r="D88" s="251"/>
      <c r="E88" s="252"/>
      <c r="F88" s="125" t="s">
        <v>193</v>
      </c>
    </row>
    <row r="89" spans="1:6" ht="29.45" customHeight="1" x14ac:dyDescent="0.25">
      <c r="A89" s="116">
        <v>46</v>
      </c>
      <c r="B89" t="e">
        <f>_xlfn.XLOOKUP(A89,'BSPARI Definitions'!$H$12:$H$104,'BSPARI Definitions'!$G$12:$G$104)</f>
        <v>#REF!</v>
      </c>
      <c r="C89" s="253"/>
      <c r="D89" s="254"/>
      <c r="E89" s="255"/>
      <c r="F89" s="128" t="s">
        <v>194</v>
      </c>
    </row>
    <row r="90" spans="1:6" ht="29.45" customHeight="1" x14ac:dyDescent="0.25">
      <c r="A90" s="116">
        <v>46</v>
      </c>
      <c r="B90" t="e">
        <f>_xlfn.XLOOKUP(A90,'BSPARI Definitions'!$H$12:$H$104,'BSPARI Definitions'!$G$12:$G$104)</f>
        <v>#REF!</v>
      </c>
      <c r="C90" s="253"/>
      <c r="D90" s="254"/>
      <c r="E90" s="255"/>
      <c r="F90" s="128" t="s">
        <v>195</v>
      </c>
    </row>
    <row r="91" spans="1:6" ht="29.45" customHeight="1" x14ac:dyDescent="0.25">
      <c r="A91" s="116">
        <v>46</v>
      </c>
      <c r="B91" t="e">
        <f>_xlfn.XLOOKUP(A91,'BSPARI Definitions'!$H$12:$H$104,'BSPARI Definitions'!$G$12:$G$104)</f>
        <v>#REF!</v>
      </c>
      <c r="C91" s="253"/>
      <c r="D91" s="254"/>
      <c r="E91" s="255"/>
      <c r="F91" s="135" t="s">
        <v>196</v>
      </c>
    </row>
    <row r="92" spans="1:6" ht="29.45" customHeight="1" x14ac:dyDescent="0.25">
      <c r="A92" s="116">
        <v>46</v>
      </c>
      <c r="B92" t="e">
        <f>_xlfn.XLOOKUP(A92,'BSPARI Definitions'!$H$12:$H$104,'BSPARI Definitions'!$G$12:$G$104)</f>
        <v>#REF!</v>
      </c>
      <c r="C92" s="253"/>
      <c r="D92" s="254"/>
      <c r="E92" s="255"/>
      <c r="F92" s="128" t="s">
        <v>197</v>
      </c>
    </row>
    <row r="93" spans="1:6" ht="29.45" customHeight="1" thickBot="1" x14ac:dyDescent="0.3">
      <c r="A93" s="116">
        <v>46</v>
      </c>
      <c r="B93" t="e">
        <f>_xlfn.XLOOKUP(A93,'BSPARI Definitions'!$H$12:$H$104,'BSPARI Definitions'!$G$12:$G$104)</f>
        <v>#REF!</v>
      </c>
      <c r="C93" s="256"/>
      <c r="D93" s="257"/>
      <c r="E93" s="258"/>
      <c r="F93" s="126" t="s">
        <v>198</v>
      </c>
    </row>
    <row r="94" spans="1:6" ht="29.45" customHeight="1" x14ac:dyDescent="0.25">
      <c r="A94" s="116">
        <v>47</v>
      </c>
      <c r="B94" t="e">
        <f>_xlfn.XLOOKUP(A94,'BSPARI Definitions'!$H$12:$H$104,'BSPARI Definitions'!$G$12:$G$104)</f>
        <v>#REF!</v>
      </c>
      <c r="C94" s="268" t="s">
        <v>86</v>
      </c>
      <c r="D94" s="269"/>
      <c r="E94" s="270"/>
      <c r="F94" s="134" t="s">
        <v>192</v>
      </c>
    </row>
    <row r="95" spans="1:6" ht="29.45" customHeight="1" x14ac:dyDescent="0.25">
      <c r="A95" s="116">
        <v>47</v>
      </c>
      <c r="B95" t="e">
        <f>_xlfn.XLOOKUP(A95,'BSPARI Definitions'!$H$12:$H$104,'BSPARI Definitions'!$G$12:$G$104)</f>
        <v>#REF!</v>
      </c>
      <c r="C95" s="271"/>
      <c r="D95" s="272"/>
      <c r="E95" s="273"/>
      <c r="F95" s="128" t="s">
        <v>156</v>
      </c>
    </row>
    <row r="96" spans="1:6" ht="29.45" customHeight="1" x14ac:dyDescent="0.25">
      <c r="A96" s="116">
        <v>47</v>
      </c>
      <c r="B96" t="e">
        <f>_xlfn.XLOOKUP(A96,'BSPARI Definitions'!$H$12:$H$104,'BSPARI Definitions'!$G$12:$G$104)</f>
        <v>#REF!</v>
      </c>
      <c r="C96" s="271"/>
      <c r="D96" s="272"/>
      <c r="E96" s="273"/>
      <c r="F96" s="136" t="s">
        <v>199</v>
      </c>
    </row>
    <row r="97" spans="1:6" ht="29.45" customHeight="1" thickBot="1" x14ac:dyDescent="0.3">
      <c r="A97" s="116">
        <v>47</v>
      </c>
      <c r="B97" t="e">
        <f>_xlfn.XLOOKUP(A97,'BSPARI Definitions'!$H$12:$H$104,'BSPARI Definitions'!$G$12:$G$104)</f>
        <v>#REF!</v>
      </c>
      <c r="C97" s="274"/>
      <c r="D97" s="275"/>
      <c r="E97" s="276"/>
      <c r="F97" s="137" t="s">
        <v>200</v>
      </c>
    </row>
    <row r="98" spans="1:6" ht="29.45" customHeight="1" x14ac:dyDescent="0.25">
      <c r="A98" s="116">
        <v>48</v>
      </c>
      <c r="B98" t="e">
        <f>_xlfn.XLOOKUP(A98,'BSPARI Definitions'!$H$12:$H$104,'BSPARI Definitions'!$G$12:$G$104)</f>
        <v>#REF!</v>
      </c>
      <c r="C98" s="268" t="s">
        <v>87</v>
      </c>
      <c r="D98" s="269"/>
      <c r="E98" s="270"/>
      <c r="F98" s="134" t="s">
        <v>192</v>
      </c>
    </row>
    <row r="99" spans="1:6" ht="29.45" customHeight="1" x14ac:dyDescent="0.25">
      <c r="A99" s="116">
        <v>48</v>
      </c>
      <c r="B99" t="e">
        <f>_xlfn.XLOOKUP(A99,'BSPARI Definitions'!$H$12:$H$104,'BSPARI Definitions'!$G$12:$G$104)</f>
        <v>#REF!</v>
      </c>
      <c r="C99" s="271"/>
      <c r="D99" s="272"/>
      <c r="E99" s="273"/>
      <c r="F99" s="128" t="s">
        <v>156</v>
      </c>
    </row>
    <row r="100" spans="1:6" ht="29.45" customHeight="1" thickBot="1" x14ac:dyDescent="0.3">
      <c r="A100" s="116">
        <v>48</v>
      </c>
      <c r="B100" t="e">
        <f>_xlfn.XLOOKUP(A100,'BSPARI Definitions'!$H$12:$H$104,'BSPARI Definitions'!$G$12:$G$104)</f>
        <v>#REF!</v>
      </c>
      <c r="C100" s="274"/>
      <c r="D100" s="275"/>
      <c r="E100" s="276"/>
      <c r="F100" s="126" t="s">
        <v>201</v>
      </c>
    </row>
    <row r="101" spans="1:6" ht="29.45" customHeight="1" x14ac:dyDescent="0.25">
      <c r="A101" s="116">
        <v>49</v>
      </c>
      <c r="B101" t="e">
        <f>_xlfn.XLOOKUP(A101,'BSPARI Definitions'!$H$12:$H$104,'BSPARI Definitions'!$G$12:$G$104)</f>
        <v>#REF!</v>
      </c>
      <c r="C101" s="268" t="s">
        <v>88</v>
      </c>
      <c r="D101" s="269"/>
      <c r="E101" s="270"/>
      <c r="F101" s="138" t="s">
        <v>202</v>
      </c>
    </row>
    <row r="102" spans="1:6" ht="29.45" customHeight="1" x14ac:dyDescent="0.25">
      <c r="A102" s="116">
        <v>49</v>
      </c>
      <c r="B102" t="e">
        <f>_xlfn.XLOOKUP(A102,'BSPARI Definitions'!$H$12:$H$104,'BSPARI Definitions'!$G$12:$G$104)</f>
        <v>#REF!</v>
      </c>
      <c r="C102" s="271"/>
      <c r="D102" s="272"/>
      <c r="E102" s="273"/>
      <c r="F102" s="139" t="s">
        <v>203</v>
      </c>
    </row>
    <row r="103" spans="1:6" ht="29.45" customHeight="1" thickBot="1" x14ac:dyDescent="0.3">
      <c r="A103" s="116">
        <v>49</v>
      </c>
      <c r="B103" t="e">
        <f>_xlfn.XLOOKUP(A103,'BSPARI Definitions'!$H$12:$H$104,'BSPARI Definitions'!$G$12:$G$104)</f>
        <v>#REF!</v>
      </c>
      <c r="C103" s="274"/>
      <c r="D103" s="275"/>
      <c r="E103" s="276"/>
      <c r="F103" s="137" t="s">
        <v>137</v>
      </c>
    </row>
    <row r="104" spans="1:6" ht="29.45" customHeight="1" thickBot="1" x14ac:dyDescent="0.3">
      <c r="A104" s="116">
        <v>50</v>
      </c>
      <c r="B104" t="e">
        <f>_xlfn.XLOOKUP(A104,'BSPARI Definitions'!$H$12:$H$104,'BSPARI Definitions'!$G$12:$G$104)</f>
        <v>#REF!</v>
      </c>
      <c r="C104" s="277" t="s">
        <v>204</v>
      </c>
      <c r="D104" s="278"/>
      <c r="E104" s="279"/>
      <c r="F104" s="124" t="s">
        <v>138</v>
      </c>
    </row>
    <row r="105" spans="1:6" ht="29.45" customHeight="1" x14ac:dyDescent="0.25">
      <c r="A105" s="116">
        <v>51</v>
      </c>
      <c r="B105" t="e">
        <f>_xlfn.XLOOKUP(A105,'BSPARI Definitions'!$H$12:$H$104,'BSPARI Definitions'!$G$12:$G$104)</f>
        <v>#REF!</v>
      </c>
      <c r="C105" s="280" t="s">
        <v>90</v>
      </c>
      <c r="D105" s="281"/>
      <c r="E105" s="282"/>
      <c r="F105" s="125" t="s">
        <v>205</v>
      </c>
    </row>
    <row r="106" spans="1:6" ht="29.45" customHeight="1" x14ac:dyDescent="0.25">
      <c r="A106" s="116">
        <v>51</v>
      </c>
      <c r="B106" t="e">
        <f>_xlfn.XLOOKUP(A106,'BSPARI Definitions'!$H$12:$H$104,'BSPARI Definitions'!$G$12:$G$104)</f>
        <v>#REF!</v>
      </c>
      <c r="C106" s="283"/>
      <c r="D106" s="284"/>
      <c r="E106" s="285"/>
      <c r="F106" s="146" t="s">
        <v>206</v>
      </c>
    </row>
    <row r="107" spans="1:6" ht="29.45" customHeight="1" x14ac:dyDescent="0.25">
      <c r="A107" s="116">
        <v>51</v>
      </c>
      <c r="B107" t="e">
        <f>_xlfn.XLOOKUP(A107,'BSPARI Definitions'!$H$12:$H$104,'BSPARI Definitions'!$G$12:$G$104)</f>
        <v>#REF!</v>
      </c>
      <c r="C107" s="283"/>
      <c r="D107" s="284"/>
      <c r="E107" s="285"/>
      <c r="F107" s="128" t="s">
        <v>207</v>
      </c>
    </row>
    <row r="108" spans="1:6" ht="29.45" customHeight="1" thickBot="1" x14ac:dyDescent="0.3">
      <c r="A108" s="116">
        <v>51</v>
      </c>
      <c r="B108" t="e">
        <f>_xlfn.XLOOKUP(A108,'BSPARI Definitions'!$H$12:$H$104,'BSPARI Definitions'!$G$12:$G$104)</f>
        <v>#REF!</v>
      </c>
      <c r="C108" s="286"/>
      <c r="D108" s="287"/>
      <c r="E108" s="288"/>
      <c r="F108" s="130" t="s">
        <v>208</v>
      </c>
    </row>
    <row r="109" spans="1:6" ht="29.45" customHeight="1" thickBot="1" x14ac:dyDescent="0.3">
      <c r="A109" s="116">
        <v>52</v>
      </c>
      <c r="B109" t="e">
        <f>_xlfn.XLOOKUP(A109,'BSPARI Definitions'!$H$12:$H$104,'BSPARI Definitions'!$G$12:$G$104)</f>
        <v>#REF!</v>
      </c>
      <c r="C109" s="332"/>
      <c r="D109" s="333"/>
      <c r="E109" s="334"/>
      <c r="F109" s="140"/>
    </row>
    <row r="110" spans="1:6" ht="29.45" customHeight="1" thickBot="1" x14ac:dyDescent="0.3">
      <c r="A110" s="116">
        <v>53</v>
      </c>
      <c r="B110" t="e">
        <f>_xlfn.XLOOKUP(A110,'BSPARI Definitions'!$H$12:$H$104,'BSPARI Definitions'!$G$12:$G$104)</f>
        <v>#REF!</v>
      </c>
      <c r="C110" s="238" t="s">
        <v>91</v>
      </c>
      <c r="D110" s="239"/>
      <c r="E110" s="240"/>
      <c r="F110" s="124" t="s">
        <v>136</v>
      </c>
    </row>
    <row r="111" spans="1:6" ht="29.45" customHeight="1" x14ac:dyDescent="0.25">
      <c r="A111" s="116">
        <v>54</v>
      </c>
      <c r="B111" t="e">
        <f>_xlfn.XLOOKUP(A111,'BSPARI Definitions'!$H$12:$H$104,'BSPARI Definitions'!$G$12:$G$104)</f>
        <v>#REF!</v>
      </c>
      <c r="C111" s="289" t="s">
        <v>92</v>
      </c>
      <c r="D111" s="289"/>
      <c r="E111" s="290"/>
      <c r="F111" s="134" t="s">
        <v>192</v>
      </c>
    </row>
    <row r="112" spans="1:6" ht="29.45" customHeight="1" x14ac:dyDescent="0.25">
      <c r="A112" s="116">
        <v>54</v>
      </c>
      <c r="B112" t="e">
        <f>_xlfn.XLOOKUP(A112,'BSPARI Definitions'!$H$12:$H$104,'BSPARI Definitions'!$G$12:$G$104)</f>
        <v>#REF!</v>
      </c>
      <c r="C112" s="271"/>
      <c r="D112" s="272"/>
      <c r="E112" s="273"/>
      <c r="F112" s="128" t="s">
        <v>209</v>
      </c>
    </row>
    <row r="113" spans="1:6" ht="29.45" customHeight="1" thickBot="1" x14ac:dyDescent="0.3">
      <c r="A113" s="116">
        <v>54</v>
      </c>
      <c r="B113" t="e">
        <f>_xlfn.XLOOKUP(A113,'BSPARI Definitions'!$H$12:$H$104,'BSPARI Definitions'!$G$12:$G$104)</f>
        <v>#REF!</v>
      </c>
      <c r="C113" s="274"/>
      <c r="D113" s="275"/>
      <c r="E113" s="276"/>
      <c r="F113" s="126" t="s">
        <v>210</v>
      </c>
    </row>
    <row r="114" spans="1:6" ht="29.45" customHeight="1" x14ac:dyDescent="0.25">
      <c r="A114" s="116">
        <v>55</v>
      </c>
      <c r="B114" t="e">
        <f>_xlfn.XLOOKUP(A114,'BSPARI Definitions'!$H$12:$H$104,'BSPARI Definitions'!$G$12:$G$104)</f>
        <v>#REF!</v>
      </c>
      <c r="C114" s="268" t="s">
        <v>93</v>
      </c>
      <c r="D114" s="269"/>
      <c r="E114" s="270"/>
      <c r="F114" s="134" t="s">
        <v>211</v>
      </c>
    </row>
    <row r="115" spans="1:6" ht="29.45" customHeight="1" x14ac:dyDescent="0.25">
      <c r="A115" s="116">
        <v>55</v>
      </c>
      <c r="B115" t="e">
        <f>_xlfn.XLOOKUP(A115,'BSPARI Definitions'!$H$12:$H$104,'BSPARI Definitions'!$G$12:$G$104)</f>
        <v>#REF!</v>
      </c>
      <c r="C115" s="271"/>
      <c r="D115" s="291"/>
      <c r="E115" s="273"/>
      <c r="F115" s="128" t="s">
        <v>209</v>
      </c>
    </row>
    <row r="116" spans="1:6" ht="29.45" customHeight="1" thickBot="1" x14ac:dyDescent="0.3">
      <c r="A116" s="116">
        <v>55</v>
      </c>
      <c r="B116" t="e">
        <f>_xlfn.XLOOKUP(A116,'BSPARI Definitions'!$H$12:$H$104,'BSPARI Definitions'!$G$12:$G$104)</f>
        <v>#REF!</v>
      </c>
      <c r="C116" s="292"/>
      <c r="D116" s="274"/>
      <c r="E116" s="276"/>
      <c r="F116" s="126" t="s">
        <v>210</v>
      </c>
    </row>
    <row r="117" spans="1:6" ht="29.45" customHeight="1" thickBot="1" x14ac:dyDescent="0.3">
      <c r="A117" s="116">
        <v>56</v>
      </c>
      <c r="B117" t="e">
        <f>_xlfn.XLOOKUP(A117,'BSPARI Definitions'!$H$12:$H$104,'BSPARI Definitions'!$G$12:$G$104)</f>
        <v>#REF!</v>
      </c>
      <c r="C117" s="332"/>
      <c r="D117" s="333"/>
      <c r="E117" s="334"/>
      <c r="F117" s="140"/>
    </row>
    <row r="118" spans="1:6" ht="29.45" customHeight="1" thickBot="1" x14ac:dyDescent="0.3">
      <c r="A118" s="116">
        <v>57</v>
      </c>
      <c r="B118" t="e">
        <f>_xlfn.XLOOKUP(A118,'BSPARI Definitions'!$H$12:$H$104,'BSPARI Definitions'!$G$12:$G$104)</f>
        <v>#REF!</v>
      </c>
      <c r="C118" s="238" t="s">
        <v>94</v>
      </c>
      <c r="D118" s="239"/>
      <c r="E118" s="240"/>
      <c r="F118" s="124" t="s">
        <v>136</v>
      </c>
    </row>
    <row r="119" spans="1:6" ht="29.45" customHeight="1" x14ac:dyDescent="0.25">
      <c r="A119" s="116">
        <v>58</v>
      </c>
      <c r="B119" t="e">
        <f>_xlfn.XLOOKUP(A119,'BSPARI Definitions'!$H$12:$H$104,'BSPARI Definitions'!$G$12:$G$104)</f>
        <v>#REF!</v>
      </c>
      <c r="C119" s="289" t="s">
        <v>95</v>
      </c>
      <c r="D119" s="289"/>
      <c r="E119" s="290"/>
      <c r="F119" s="134" t="s">
        <v>212</v>
      </c>
    </row>
    <row r="120" spans="1:6" ht="29.45" customHeight="1" thickBot="1" x14ac:dyDescent="0.3">
      <c r="A120" s="116">
        <v>58</v>
      </c>
      <c r="B120" t="e">
        <f>_xlfn.XLOOKUP(A120,'BSPARI Definitions'!$H$12:$H$104,'BSPARI Definitions'!$G$12:$G$104)</f>
        <v>#REF!</v>
      </c>
      <c r="C120" s="274"/>
      <c r="D120" s="275"/>
      <c r="E120" s="276"/>
      <c r="F120" s="141" t="s">
        <v>213</v>
      </c>
    </row>
    <row r="121" spans="1:6" ht="29.45" customHeight="1" x14ac:dyDescent="0.25">
      <c r="A121" s="116">
        <v>59</v>
      </c>
      <c r="B121" t="e">
        <f>_xlfn.XLOOKUP(A121,'BSPARI Definitions'!$H$12:$H$104,'BSPARI Definitions'!$G$12:$G$104)</f>
        <v>#REF!</v>
      </c>
      <c r="C121" s="268" t="s">
        <v>96</v>
      </c>
      <c r="D121" s="269"/>
      <c r="E121" s="270"/>
      <c r="F121" s="134" t="s">
        <v>214</v>
      </c>
    </row>
    <row r="122" spans="1:6" ht="29.45" customHeight="1" x14ac:dyDescent="0.25">
      <c r="A122" s="116">
        <v>59</v>
      </c>
      <c r="B122" t="e">
        <f>_xlfn.XLOOKUP(A122,'BSPARI Definitions'!$H$12:$H$104,'BSPARI Definitions'!$G$12:$G$104)</f>
        <v>#REF!</v>
      </c>
      <c r="C122" s="271"/>
      <c r="D122" s="272"/>
      <c r="E122" s="273"/>
      <c r="F122" s="139" t="s">
        <v>215</v>
      </c>
    </row>
    <row r="123" spans="1:6" ht="29.45" customHeight="1" x14ac:dyDescent="0.25">
      <c r="A123" s="116">
        <v>59</v>
      </c>
      <c r="B123" t="e">
        <f>_xlfn.XLOOKUP(A123,'BSPARI Definitions'!$H$12:$H$104,'BSPARI Definitions'!$G$12:$G$104)</f>
        <v>#REF!</v>
      </c>
      <c r="C123" s="271"/>
      <c r="D123" s="272"/>
      <c r="E123" s="273"/>
      <c r="F123" s="128" t="s">
        <v>137</v>
      </c>
    </row>
    <row r="124" spans="1:6" ht="29.45" customHeight="1" thickBot="1" x14ac:dyDescent="0.3">
      <c r="A124" s="116">
        <v>59</v>
      </c>
      <c r="B124" t="e">
        <f>_xlfn.XLOOKUP(A124,'BSPARI Definitions'!$H$12:$H$104,'BSPARI Definitions'!$G$12:$G$104)</f>
        <v>#REF!</v>
      </c>
      <c r="C124" s="274"/>
      <c r="D124" s="275"/>
      <c r="E124" s="276"/>
      <c r="F124" s="126" t="s">
        <v>201</v>
      </c>
    </row>
    <row r="125" spans="1:6" ht="29.45" customHeight="1" x14ac:dyDescent="0.25">
      <c r="A125" s="116">
        <v>60</v>
      </c>
      <c r="B125" t="e">
        <f>_xlfn.XLOOKUP(A125,'BSPARI Definitions'!$H$12:$H$104,'BSPARI Definitions'!$G$12:$G$104)</f>
        <v>#REF!</v>
      </c>
      <c r="C125" s="268" t="s">
        <v>97</v>
      </c>
      <c r="D125" s="269"/>
      <c r="E125" s="270"/>
      <c r="F125" s="125" t="s">
        <v>216</v>
      </c>
    </row>
    <row r="126" spans="1:6" ht="29.45" customHeight="1" thickBot="1" x14ac:dyDescent="0.3">
      <c r="A126" s="116">
        <v>60</v>
      </c>
      <c r="B126" t="e">
        <f>_xlfn.XLOOKUP(A126,'BSPARI Definitions'!$H$12:$H$104,'BSPARI Definitions'!$G$12:$G$104)</f>
        <v>#REF!</v>
      </c>
      <c r="C126" s="292"/>
      <c r="D126" s="274"/>
      <c r="E126" s="276"/>
      <c r="F126" s="141" t="s">
        <v>217</v>
      </c>
    </row>
    <row r="127" spans="1:6" ht="29.45" customHeight="1" x14ac:dyDescent="0.25">
      <c r="A127" s="116">
        <v>61</v>
      </c>
      <c r="B127" t="e">
        <f>_xlfn.XLOOKUP(A127,'BSPARI Definitions'!$H$12:$H$104,'BSPARI Definitions'!$G$12:$G$104)</f>
        <v>#REF!</v>
      </c>
      <c r="C127" s="268" t="s">
        <v>98</v>
      </c>
      <c r="D127" s="269"/>
      <c r="E127" s="270"/>
      <c r="F127" s="134" t="s">
        <v>212</v>
      </c>
    </row>
    <row r="128" spans="1:6" ht="29.45" customHeight="1" thickBot="1" x14ac:dyDescent="0.3">
      <c r="A128" s="116">
        <v>61</v>
      </c>
      <c r="B128" t="e">
        <f>_xlfn.XLOOKUP(A128,'BSPARI Definitions'!$H$12:$H$104,'BSPARI Definitions'!$G$12:$G$104)</f>
        <v>#REF!</v>
      </c>
      <c r="C128" s="274"/>
      <c r="D128" s="275"/>
      <c r="E128" s="276"/>
      <c r="F128" s="141" t="s">
        <v>215</v>
      </c>
    </row>
    <row r="129" spans="1:6" ht="29.45" customHeight="1" thickBot="1" x14ac:dyDescent="0.3">
      <c r="A129" s="116">
        <v>62</v>
      </c>
      <c r="B129" t="e">
        <f>_xlfn.XLOOKUP(A129,'BSPARI Definitions'!$H$12:$H$104,'BSPARI Definitions'!$G$12:$G$104)</f>
        <v>#REF!</v>
      </c>
      <c r="C129" s="332"/>
      <c r="D129" s="333"/>
      <c r="E129" s="334"/>
      <c r="F129" s="140"/>
    </row>
    <row r="130" spans="1:6" ht="29.45" customHeight="1" thickBot="1" x14ac:dyDescent="0.3">
      <c r="A130" s="116">
        <v>63</v>
      </c>
      <c r="B130" t="e">
        <f>_xlfn.XLOOKUP(A130,'BSPARI Definitions'!$H$12:$H$104,'BSPARI Definitions'!$G$12:$G$104)</f>
        <v>#REF!</v>
      </c>
      <c r="C130" s="238" t="s">
        <v>99</v>
      </c>
      <c r="D130" s="239"/>
      <c r="E130" s="240"/>
      <c r="F130" s="133" t="s">
        <v>136</v>
      </c>
    </row>
    <row r="131" spans="1:6" ht="29.45" customHeight="1" x14ac:dyDescent="0.25">
      <c r="A131" s="116">
        <v>64</v>
      </c>
      <c r="B131" t="e">
        <f>_xlfn.XLOOKUP(A131,'BSPARI Definitions'!$H$12:$H$104,'BSPARI Definitions'!$G$12:$G$104)</f>
        <v>#REF!</v>
      </c>
      <c r="C131" s="259" t="s">
        <v>100</v>
      </c>
      <c r="D131" s="260"/>
      <c r="E131" s="261"/>
      <c r="F131" s="134" t="s">
        <v>212</v>
      </c>
    </row>
    <row r="132" spans="1:6" ht="29.45" customHeight="1" thickBot="1" x14ac:dyDescent="0.3">
      <c r="A132" s="116">
        <v>64</v>
      </c>
      <c r="B132" t="e">
        <f>_xlfn.XLOOKUP(A132,'BSPARI Definitions'!$H$12:$H$104,'BSPARI Definitions'!$G$12:$G$104)</f>
        <v>#REF!</v>
      </c>
      <c r="C132" s="262"/>
      <c r="D132" s="263"/>
      <c r="E132" s="264"/>
      <c r="F132" s="147" t="s">
        <v>218</v>
      </c>
    </row>
    <row r="133" spans="1:6" ht="29.45" customHeight="1" thickBot="1" x14ac:dyDescent="0.3">
      <c r="A133" s="116">
        <v>64</v>
      </c>
      <c r="B133" t="e">
        <f>_xlfn.XLOOKUP(A133,'BSPARI Definitions'!$H$12:$H$104,'BSPARI Definitions'!$G$12:$G$104)</f>
        <v>#REF!</v>
      </c>
      <c r="C133" s="265"/>
      <c r="D133" s="266"/>
      <c r="E133" s="267"/>
      <c r="F133" s="141" t="s">
        <v>213</v>
      </c>
    </row>
    <row r="134" spans="1:6" ht="29.45" customHeight="1" x14ac:dyDescent="0.25">
      <c r="A134" s="116">
        <v>65</v>
      </c>
      <c r="B134" t="e">
        <f>_xlfn.XLOOKUP(A134,'BSPARI Definitions'!$H$12:$H$104,'BSPARI Definitions'!$G$12:$G$104)</f>
        <v>#REF!</v>
      </c>
      <c r="C134" s="250" t="s">
        <v>96</v>
      </c>
      <c r="D134" s="251"/>
      <c r="E134" s="252"/>
      <c r="F134" s="134" t="s">
        <v>214</v>
      </c>
    </row>
    <row r="135" spans="1:6" ht="29.45" customHeight="1" thickBot="1" x14ac:dyDescent="0.3">
      <c r="A135" s="116">
        <v>65</v>
      </c>
      <c r="B135" t="e">
        <f>_xlfn.XLOOKUP(A135,'BSPARI Definitions'!$H$12:$H$104,'BSPARI Definitions'!$G$12:$G$104)</f>
        <v>#REF!</v>
      </c>
      <c r="C135" s="253"/>
      <c r="D135" s="254"/>
      <c r="E135" s="255"/>
      <c r="F135" s="147" t="s">
        <v>218</v>
      </c>
    </row>
    <row r="136" spans="1:6" ht="29.45" customHeight="1" x14ac:dyDescent="0.25">
      <c r="A136" s="116">
        <v>65</v>
      </c>
      <c r="B136" t="e">
        <f>_xlfn.XLOOKUP(A136,'BSPARI Definitions'!$H$12:$H$104,'BSPARI Definitions'!$G$12:$G$104)</f>
        <v>#REF!</v>
      </c>
      <c r="C136" s="253"/>
      <c r="D136" s="254"/>
      <c r="E136" s="255"/>
      <c r="F136" s="139" t="s">
        <v>215</v>
      </c>
    </row>
    <row r="137" spans="1:6" ht="29.45" customHeight="1" x14ac:dyDescent="0.25">
      <c r="A137" s="116">
        <v>65</v>
      </c>
      <c r="B137" t="e">
        <f>_xlfn.XLOOKUP(A137,'BSPARI Definitions'!$H$12:$H$104,'BSPARI Definitions'!$G$12:$G$104)</f>
        <v>#REF!</v>
      </c>
      <c r="C137" s="253"/>
      <c r="D137" s="254"/>
      <c r="E137" s="255"/>
      <c r="F137" s="128" t="s">
        <v>137</v>
      </c>
    </row>
    <row r="138" spans="1:6" ht="29.45" customHeight="1" thickBot="1" x14ac:dyDescent="0.3">
      <c r="A138" s="116">
        <v>65</v>
      </c>
      <c r="B138" t="e">
        <f>_xlfn.XLOOKUP(A138,'BSPARI Definitions'!$H$12:$H$104,'BSPARI Definitions'!$G$12:$G$104)</f>
        <v>#REF!</v>
      </c>
      <c r="C138" s="256"/>
      <c r="D138" s="257"/>
      <c r="E138" s="258"/>
      <c r="F138" s="126" t="s">
        <v>201</v>
      </c>
    </row>
    <row r="139" spans="1:6" ht="29.45" customHeight="1" x14ac:dyDescent="0.25">
      <c r="A139" s="116">
        <v>66</v>
      </c>
      <c r="B139" t="e">
        <f>_xlfn.XLOOKUP(A139,'BSPARI Definitions'!$H$12:$H$104,'BSPARI Definitions'!$G$12:$G$104)</f>
        <v>#REF!</v>
      </c>
      <c r="C139" s="250" t="s">
        <v>97</v>
      </c>
      <c r="D139" s="251"/>
      <c r="E139" s="252"/>
      <c r="F139" s="125" t="s">
        <v>216</v>
      </c>
    </row>
    <row r="140" spans="1:6" ht="29.45" customHeight="1" thickBot="1" x14ac:dyDescent="0.3">
      <c r="A140" s="116">
        <v>66</v>
      </c>
      <c r="B140" t="e">
        <f>_xlfn.XLOOKUP(A140,'BSPARI Definitions'!$H$12:$H$104,'BSPARI Definitions'!$G$12:$G$104)</f>
        <v>#REF!</v>
      </c>
      <c r="C140" s="253"/>
      <c r="D140" s="254"/>
      <c r="E140" s="255"/>
      <c r="F140" s="147" t="s">
        <v>218</v>
      </c>
    </row>
    <row r="141" spans="1:6" ht="29.45" customHeight="1" thickBot="1" x14ac:dyDescent="0.3">
      <c r="A141" s="116">
        <v>66</v>
      </c>
      <c r="B141" t="e">
        <f>_xlfn.XLOOKUP(A141,'BSPARI Definitions'!$H$12:$H$104,'BSPARI Definitions'!$G$12:$G$104)</f>
        <v>#REF!</v>
      </c>
      <c r="C141" s="256"/>
      <c r="D141" s="257"/>
      <c r="E141" s="258"/>
      <c r="F141" s="141" t="s">
        <v>217</v>
      </c>
    </row>
    <row r="142" spans="1:6" ht="29.45" customHeight="1" x14ac:dyDescent="0.25">
      <c r="A142" s="116">
        <v>67</v>
      </c>
      <c r="B142" t="e">
        <f>_xlfn.XLOOKUP(A142,'BSPARI Definitions'!$H$12:$H$104,'BSPARI Definitions'!$G$12:$G$104)</f>
        <v>#REF!</v>
      </c>
      <c r="C142" s="250" t="s">
        <v>98</v>
      </c>
      <c r="D142" s="251"/>
      <c r="E142" s="252"/>
      <c r="F142" s="134" t="s">
        <v>212</v>
      </c>
    </row>
    <row r="143" spans="1:6" ht="29.45" customHeight="1" thickBot="1" x14ac:dyDescent="0.3">
      <c r="A143" s="116">
        <v>67</v>
      </c>
      <c r="B143" t="e">
        <f>_xlfn.XLOOKUP(A143,'BSPARI Definitions'!$H$12:$H$104,'BSPARI Definitions'!$G$12:$G$104)</f>
        <v>#REF!</v>
      </c>
      <c r="C143" s="253"/>
      <c r="D143" s="254"/>
      <c r="E143" s="255"/>
      <c r="F143" s="147" t="s">
        <v>218</v>
      </c>
    </row>
    <row r="144" spans="1:6" ht="29.45" customHeight="1" thickBot="1" x14ac:dyDescent="0.3">
      <c r="A144" s="116">
        <v>67</v>
      </c>
      <c r="B144" t="e">
        <f>_xlfn.XLOOKUP(A144,'BSPARI Definitions'!$H$12:$H$104,'BSPARI Definitions'!$G$12:$G$104)</f>
        <v>#REF!</v>
      </c>
      <c r="C144" s="256"/>
      <c r="D144" s="257"/>
      <c r="E144" s="258"/>
      <c r="F144" s="141" t="s">
        <v>219</v>
      </c>
    </row>
    <row r="145" spans="1:6" ht="29.45" customHeight="1" thickBot="1" x14ac:dyDescent="0.3">
      <c r="A145" s="116">
        <v>68</v>
      </c>
      <c r="B145" t="e">
        <f>_xlfn.XLOOKUP(A145,'BSPARI Definitions'!$H$12:$H$104,'BSPARI Definitions'!$G$12:$G$104)</f>
        <v>#REF!</v>
      </c>
      <c r="C145" s="332"/>
      <c r="D145" s="333"/>
      <c r="E145" s="334"/>
      <c r="F145" s="140"/>
    </row>
    <row r="146" spans="1:6" ht="29.45" customHeight="1" thickBot="1" x14ac:dyDescent="0.3">
      <c r="A146" s="116">
        <v>69</v>
      </c>
      <c r="B146" t="e">
        <f>_xlfn.XLOOKUP(A146,'BSPARI Definitions'!$H$12:$H$104,'BSPARI Definitions'!$G$12:$G$104)</f>
        <v>#REF!</v>
      </c>
      <c r="C146" s="238" t="s">
        <v>101</v>
      </c>
      <c r="D146" s="239"/>
      <c r="E146" s="240"/>
      <c r="F146" s="124" t="s">
        <v>136</v>
      </c>
    </row>
    <row r="147" spans="1:6" ht="29.45" customHeight="1" x14ac:dyDescent="0.25">
      <c r="A147" s="116">
        <v>70</v>
      </c>
      <c r="B147" t="e">
        <f>_xlfn.XLOOKUP(A147,'BSPARI Definitions'!$H$12:$H$104,'BSPARI Definitions'!$G$12:$G$104)</f>
        <v>#REF!</v>
      </c>
      <c r="C147" s="259" t="s">
        <v>220</v>
      </c>
      <c r="D147" s="260"/>
      <c r="E147" s="261"/>
      <c r="F147" s="125" t="s">
        <v>221</v>
      </c>
    </row>
    <row r="148" spans="1:6" ht="29.45" customHeight="1" x14ac:dyDescent="0.25">
      <c r="A148" s="116">
        <v>70</v>
      </c>
      <c r="B148" t="e">
        <f>_xlfn.XLOOKUP(A148,'BSPARI Definitions'!$H$12:$H$104,'BSPARI Definitions'!$G$12:$G$104)</f>
        <v>#REF!</v>
      </c>
      <c r="C148" s="262"/>
      <c r="D148" s="263"/>
      <c r="E148" s="264"/>
      <c r="F148" s="128" t="s">
        <v>222</v>
      </c>
    </row>
    <row r="149" spans="1:6" ht="29.45" customHeight="1" x14ac:dyDescent="0.25">
      <c r="A149" s="116">
        <v>70</v>
      </c>
      <c r="B149" t="e">
        <f>_xlfn.XLOOKUP(A149,'BSPARI Definitions'!$H$12:$H$104,'BSPARI Definitions'!$G$12:$G$104)</f>
        <v>#REF!</v>
      </c>
      <c r="C149" s="262"/>
      <c r="D149" s="263"/>
      <c r="E149" s="264"/>
      <c r="F149" s="128" t="s">
        <v>209</v>
      </c>
    </row>
    <row r="150" spans="1:6" ht="29.45" customHeight="1" x14ac:dyDescent="0.25">
      <c r="A150" s="116">
        <v>70</v>
      </c>
      <c r="B150" t="e">
        <f>_xlfn.XLOOKUP(A150,'BSPARI Definitions'!$H$12:$H$104,'BSPARI Definitions'!$G$12:$G$104)</f>
        <v>#REF!</v>
      </c>
      <c r="C150" s="262"/>
      <c r="D150" s="263"/>
      <c r="E150" s="264"/>
      <c r="F150" s="129" t="s">
        <v>223</v>
      </c>
    </row>
    <row r="151" spans="1:6" ht="29.45" customHeight="1" x14ac:dyDescent="0.25">
      <c r="A151" s="116">
        <v>70</v>
      </c>
      <c r="B151" t="e">
        <f>_xlfn.XLOOKUP(A151,'BSPARI Definitions'!$H$12:$H$104,'BSPARI Definitions'!$G$12:$G$104)</f>
        <v>#REF!</v>
      </c>
      <c r="C151" s="262"/>
      <c r="D151" s="263"/>
      <c r="E151" s="264"/>
      <c r="F151" s="128" t="s">
        <v>224</v>
      </c>
    </row>
    <row r="152" spans="1:6" ht="29.45" customHeight="1" thickBot="1" x14ac:dyDescent="0.3">
      <c r="A152" s="116">
        <v>70</v>
      </c>
      <c r="B152" t="e">
        <f>_xlfn.XLOOKUP(A152,'BSPARI Definitions'!$H$12:$H$104,'BSPARI Definitions'!$G$12:$G$104)</f>
        <v>#REF!</v>
      </c>
      <c r="C152" s="265"/>
      <c r="D152" s="266"/>
      <c r="E152" s="267"/>
      <c r="F152" s="126" t="s">
        <v>225</v>
      </c>
    </row>
    <row r="153" spans="1:6" ht="29.45" customHeight="1" x14ac:dyDescent="0.25">
      <c r="A153" s="116">
        <v>71</v>
      </c>
      <c r="B153" t="e">
        <f>_xlfn.XLOOKUP(A153,'BSPARI Definitions'!$H$12:$H$104,'BSPARI Definitions'!$G$12:$G$104)</f>
        <v>#REF!</v>
      </c>
      <c r="C153" s="268" t="s">
        <v>103</v>
      </c>
      <c r="D153" s="269"/>
      <c r="E153" s="270"/>
      <c r="F153" s="125" t="s">
        <v>156</v>
      </c>
    </row>
    <row r="154" spans="1:6" ht="29.45" customHeight="1" x14ac:dyDescent="0.25">
      <c r="A154" s="116">
        <v>71</v>
      </c>
      <c r="B154" t="e">
        <f>_xlfn.XLOOKUP(A154,'BSPARI Definitions'!$H$12:$H$104,'BSPARI Definitions'!$G$12:$G$104)</f>
        <v>#REF!</v>
      </c>
      <c r="C154" s="271"/>
      <c r="D154" s="272"/>
      <c r="E154" s="273"/>
      <c r="F154" s="128" t="s">
        <v>226</v>
      </c>
    </row>
    <row r="155" spans="1:6" ht="29.45" customHeight="1" x14ac:dyDescent="0.25">
      <c r="A155" s="116">
        <v>71</v>
      </c>
      <c r="B155" t="e">
        <f>_xlfn.XLOOKUP(A155,'BSPARI Definitions'!$H$12:$H$104,'BSPARI Definitions'!$G$12:$G$104)</f>
        <v>#REF!</v>
      </c>
      <c r="C155" s="271"/>
      <c r="D155" s="272"/>
      <c r="E155" s="273"/>
      <c r="F155" s="128" t="s">
        <v>227</v>
      </c>
    </row>
    <row r="156" spans="1:6" ht="29.45" customHeight="1" thickBot="1" x14ac:dyDescent="0.3">
      <c r="A156" s="116">
        <v>71</v>
      </c>
      <c r="B156" t="e">
        <f>_xlfn.XLOOKUP(A156,'BSPARI Definitions'!$H$12:$H$104,'BSPARI Definitions'!$G$12:$G$104)</f>
        <v>#REF!</v>
      </c>
      <c r="C156" s="274"/>
      <c r="D156" s="275"/>
      <c r="E156" s="276"/>
      <c r="F156" s="126" t="s">
        <v>228</v>
      </c>
    </row>
    <row r="157" spans="1:6" ht="29.45" customHeight="1" x14ac:dyDescent="0.25">
      <c r="A157" s="116">
        <v>72</v>
      </c>
      <c r="B157" t="e">
        <f>_xlfn.XLOOKUP(A157,'BSPARI Definitions'!$H$12:$H$104,'BSPARI Definitions'!$G$12:$G$104)</f>
        <v>#REF!</v>
      </c>
      <c r="C157" s="317" t="s">
        <v>229</v>
      </c>
      <c r="D157" s="318"/>
      <c r="E157" s="319"/>
      <c r="F157" s="125" t="s">
        <v>230</v>
      </c>
    </row>
    <row r="158" spans="1:6" ht="29.45" customHeight="1" x14ac:dyDescent="0.25">
      <c r="A158" s="116">
        <v>72</v>
      </c>
      <c r="B158" t="e">
        <f>_xlfn.XLOOKUP(A158,'BSPARI Definitions'!$H$12:$H$104,'BSPARI Definitions'!$G$12:$G$104)</f>
        <v>#REF!</v>
      </c>
      <c r="C158" s="271"/>
      <c r="D158" s="272"/>
      <c r="E158" s="320"/>
      <c r="F158" s="128" t="s">
        <v>231</v>
      </c>
    </row>
    <row r="159" spans="1:6" ht="29.45" customHeight="1" x14ac:dyDescent="0.25">
      <c r="A159" s="116">
        <v>72</v>
      </c>
      <c r="B159" t="e">
        <f>_xlfn.XLOOKUP(A159,'BSPARI Definitions'!$H$12:$H$104,'BSPARI Definitions'!$G$12:$G$104)</f>
        <v>#REF!</v>
      </c>
      <c r="C159" s="271"/>
      <c r="D159" s="272"/>
      <c r="E159" s="320"/>
      <c r="F159" s="128" t="s">
        <v>156</v>
      </c>
    </row>
    <row r="160" spans="1:6" ht="29.45" customHeight="1" x14ac:dyDescent="0.25">
      <c r="A160" s="116">
        <v>72</v>
      </c>
      <c r="B160" t="e">
        <f>_xlfn.XLOOKUP(A160,'BSPARI Definitions'!$H$12:$H$104,'BSPARI Definitions'!$G$12:$G$104)</f>
        <v>#REF!</v>
      </c>
      <c r="C160" s="271"/>
      <c r="D160" s="272"/>
      <c r="E160" s="320"/>
      <c r="F160" s="128" t="s">
        <v>232</v>
      </c>
    </row>
    <row r="161" spans="1:6" ht="29.45" customHeight="1" x14ac:dyDescent="0.25">
      <c r="A161" s="116">
        <v>72</v>
      </c>
      <c r="B161" t="e">
        <f>_xlfn.XLOOKUP(A161,'BSPARI Definitions'!$H$12:$H$104,'BSPARI Definitions'!$G$12:$G$104)</f>
        <v>#REF!</v>
      </c>
      <c r="C161" s="271"/>
      <c r="D161" s="272"/>
      <c r="E161" s="320"/>
      <c r="F161" s="128" t="s">
        <v>233</v>
      </c>
    </row>
    <row r="162" spans="1:6" ht="29.45" customHeight="1" x14ac:dyDescent="0.25">
      <c r="A162" s="116">
        <v>72</v>
      </c>
      <c r="B162" t="e">
        <f>_xlfn.XLOOKUP(A162,'BSPARI Definitions'!$H$12:$H$104,'BSPARI Definitions'!$G$12:$G$104)</f>
        <v>#REF!</v>
      </c>
      <c r="C162" s="271"/>
      <c r="D162" s="272"/>
      <c r="E162" s="320"/>
      <c r="F162" s="128" t="s">
        <v>234</v>
      </c>
    </row>
    <row r="163" spans="1:6" ht="29.45" customHeight="1" thickBot="1" x14ac:dyDescent="0.3">
      <c r="A163" s="116">
        <v>72</v>
      </c>
      <c r="B163" t="e">
        <f>_xlfn.XLOOKUP(A163,'BSPARI Definitions'!$H$12:$H$104,'BSPARI Definitions'!$G$12:$G$104)</f>
        <v>#REF!</v>
      </c>
      <c r="C163" s="321"/>
      <c r="D163" s="322"/>
      <c r="E163" s="323"/>
      <c r="F163" s="126" t="s">
        <v>137</v>
      </c>
    </row>
    <row r="164" spans="1:6" ht="29.45" customHeight="1" x14ac:dyDescent="0.25">
      <c r="A164" s="116">
        <v>73</v>
      </c>
      <c r="B164" t="e">
        <f>_xlfn.XLOOKUP(A164,'BSPARI Definitions'!$H$12:$H$104,'BSPARI Definitions'!$G$12:$G$104)</f>
        <v>#REF!</v>
      </c>
      <c r="C164" s="268" t="s">
        <v>105</v>
      </c>
      <c r="D164" s="269"/>
      <c r="E164" s="270"/>
      <c r="F164" s="138" t="s">
        <v>235</v>
      </c>
    </row>
    <row r="165" spans="1:6" ht="29.45" customHeight="1" x14ac:dyDescent="0.25">
      <c r="A165" s="116">
        <v>73</v>
      </c>
      <c r="B165" t="e">
        <f>_xlfn.XLOOKUP(A165,'BSPARI Definitions'!$H$12:$H$104,'BSPARI Definitions'!$G$12:$G$104)</f>
        <v>#REF!</v>
      </c>
      <c r="C165" s="271"/>
      <c r="D165" s="291"/>
      <c r="E165" s="273"/>
      <c r="F165" s="136" t="s">
        <v>236</v>
      </c>
    </row>
    <row r="166" spans="1:6" ht="29.45" customHeight="1" x14ac:dyDescent="0.25">
      <c r="A166" s="116">
        <v>73</v>
      </c>
      <c r="B166" t="e">
        <f>_xlfn.XLOOKUP(A166,'BSPARI Definitions'!$H$12:$H$104,'BSPARI Definitions'!$G$12:$G$104)</f>
        <v>#REF!</v>
      </c>
      <c r="C166" s="271"/>
      <c r="D166" s="291"/>
      <c r="E166" s="273"/>
      <c r="F166" s="136" t="s">
        <v>237</v>
      </c>
    </row>
    <row r="167" spans="1:6" ht="29.45" customHeight="1" x14ac:dyDescent="0.25">
      <c r="A167" s="116">
        <v>73</v>
      </c>
      <c r="B167" t="e">
        <f>_xlfn.XLOOKUP(A167,'BSPARI Definitions'!$H$12:$H$104,'BSPARI Definitions'!$G$12:$G$104)</f>
        <v>#REF!</v>
      </c>
      <c r="C167" s="271"/>
      <c r="D167" s="291"/>
      <c r="E167" s="273"/>
      <c r="F167" s="128" t="s">
        <v>238</v>
      </c>
    </row>
    <row r="168" spans="1:6" ht="29.45" customHeight="1" x14ac:dyDescent="0.25">
      <c r="A168" s="116">
        <v>73</v>
      </c>
      <c r="B168" t="e">
        <f>_xlfn.XLOOKUP(A168,'BSPARI Definitions'!$H$12:$H$104,'BSPARI Definitions'!$G$12:$G$104)</f>
        <v>#REF!</v>
      </c>
      <c r="C168" s="271"/>
      <c r="D168" s="291"/>
      <c r="E168" s="273"/>
      <c r="F168" s="128" t="s">
        <v>239</v>
      </c>
    </row>
    <row r="169" spans="1:6" ht="29.45" customHeight="1" x14ac:dyDescent="0.25">
      <c r="A169" s="116">
        <v>73</v>
      </c>
      <c r="B169" t="e">
        <f>_xlfn.XLOOKUP(A169,'BSPARI Definitions'!$H$12:$H$104,'BSPARI Definitions'!$G$12:$G$104)</f>
        <v>#REF!</v>
      </c>
      <c r="C169" s="271"/>
      <c r="D169" s="291"/>
      <c r="E169" s="273"/>
      <c r="F169" s="136" t="s">
        <v>240</v>
      </c>
    </row>
    <row r="170" spans="1:6" ht="29.45" customHeight="1" x14ac:dyDescent="0.25">
      <c r="A170" s="116">
        <v>73</v>
      </c>
      <c r="B170" t="e">
        <f>_xlfn.XLOOKUP(A170,'BSPARI Definitions'!$H$12:$H$104,'BSPARI Definitions'!$G$12:$G$104)</f>
        <v>#REF!</v>
      </c>
      <c r="C170" s="271"/>
      <c r="D170" s="291"/>
      <c r="E170" s="273"/>
      <c r="F170" s="136" t="s">
        <v>241</v>
      </c>
    </row>
    <row r="171" spans="1:6" ht="29.45" customHeight="1" thickBot="1" x14ac:dyDescent="0.3">
      <c r="A171" s="116">
        <v>73</v>
      </c>
      <c r="B171" t="e">
        <f>_xlfn.XLOOKUP(A171,'BSPARI Definitions'!$H$12:$H$104,'BSPARI Definitions'!$G$12:$G$104)</f>
        <v>#REF!</v>
      </c>
      <c r="C171" s="292"/>
      <c r="D171" s="274"/>
      <c r="E171" s="276"/>
      <c r="F171" s="137" t="s">
        <v>242</v>
      </c>
    </row>
    <row r="172" spans="1:6" ht="29.45" customHeight="1" thickBot="1" x14ac:dyDescent="0.3">
      <c r="A172" s="116">
        <v>74</v>
      </c>
      <c r="B172" t="e">
        <f>_xlfn.XLOOKUP(A172,'BSPARI Definitions'!$H$12:$H$104,'BSPARI Definitions'!$G$12:$G$104)</f>
        <v>#REF!</v>
      </c>
      <c r="C172" s="365"/>
      <c r="D172" s="366"/>
      <c r="E172" s="367"/>
      <c r="F172" s="132"/>
    </row>
    <row r="173" spans="1:6" ht="29.45" customHeight="1" thickBot="1" x14ac:dyDescent="0.3">
      <c r="A173" s="116">
        <v>75</v>
      </c>
      <c r="B173" t="e">
        <f>_xlfn.XLOOKUP(A173,'BSPARI Definitions'!$H$12:$H$104,'BSPARI Definitions'!$G$12:$G$104)</f>
        <v>#REF!</v>
      </c>
      <c r="C173" s="238" t="s">
        <v>106</v>
      </c>
      <c r="D173" s="239"/>
      <c r="E173" s="240"/>
      <c r="F173" s="124" t="s">
        <v>136</v>
      </c>
    </row>
    <row r="174" spans="1:6" ht="29.45" customHeight="1" x14ac:dyDescent="0.25">
      <c r="A174" s="116">
        <v>76</v>
      </c>
      <c r="B174" t="e">
        <f>_xlfn.XLOOKUP(A174,'BSPARI Definitions'!$H$12:$H$104,'BSPARI Definitions'!$G$12:$G$104)</f>
        <v>#REF!</v>
      </c>
      <c r="C174" s="289" t="s">
        <v>107</v>
      </c>
      <c r="D174" s="289"/>
      <c r="E174" s="290"/>
      <c r="F174" s="125" t="s">
        <v>243</v>
      </c>
    </row>
    <row r="175" spans="1:6" ht="29.45" customHeight="1" x14ac:dyDescent="0.25">
      <c r="A175" s="116">
        <v>76</v>
      </c>
      <c r="B175" t="e">
        <f>_xlfn.XLOOKUP(A175,'BSPARI Definitions'!$H$12:$H$104,'BSPARI Definitions'!$G$12:$G$104)</f>
        <v>#REF!</v>
      </c>
      <c r="C175" s="320"/>
      <c r="D175" s="291"/>
      <c r="E175" s="273"/>
      <c r="F175" s="128" t="s">
        <v>244</v>
      </c>
    </row>
    <row r="176" spans="1:6" ht="29.45" customHeight="1" x14ac:dyDescent="0.25">
      <c r="A176" s="116">
        <v>76</v>
      </c>
      <c r="B176" t="e">
        <f>_xlfn.XLOOKUP(A176,'BSPARI Definitions'!$H$12:$H$104,'BSPARI Definitions'!$G$12:$G$104)</f>
        <v>#REF!</v>
      </c>
      <c r="C176" s="271"/>
      <c r="D176" s="272"/>
      <c r="E176" s="273"/>
      <c r="F176" s="128" t="s">
        <v>245</v>
      </c>
    </row>
    <row r="177" spans="1:6" ht="29.45" customHeight="1" x14ac:dyDescent="0.25">
      <c r="A177" s="116">
        <v>76</v>
      </c>
      <c r="B177" t="e">
        <f>_xlfn.XLOOKUP(A177,'BSPARI Definitions'!$H$12:$H$104,'BSPARI Definitions'!$G$12:$G$104)</f>
        <v>#REF!</v>
      </c>
      <c r="C177" s="271"/>
      <c r="D177" s="272"/>
      <c r="E177" s="273"/>
      <c r="F177" s="128" t="s">
        <v>246</v>
      </c>
    </row>
    <row r="178" spans="1:6" ht="29.45" customHeight="1" x14ac:dyDescent="0.25">
      <c r="A178" s="116">
        <v>76</v>
      </c>
      <c r="B178" t="e">
        <f>_xlfn.XLOOKUP(A178,'BSPARI Definitions'!$H$12:$H$104,'BSPARI Definitions'!$G$12:$G$104)</f>
        <v>#REF!</v>
      </c>
      <c r="C178" s="271"/>
      <c r="D178" s="272"/>
      <c r="E178" s="273"/>
      <c r="F178" s="128" t="s">
        <v>247</v>
      </c>
    </row>
    <row r="179" spans="1:6" ht="29.45" customHeight="1" x14ac:dyDescent="0.25">
      <c r="A179" s="116">
        <v>76</v>
      </c>
      <c r="B179" t="e">
        <f>_xlfn.XLOOKUP(A179,'BSPARI Definitions'!$H$12:$H$104,'BSPARI Definitions'!$G$12:$G$104)</f>
        <v>#REF!</v>
      </c>
      <c r="C179" s="271"/>
      <c r="D179" s="272"/>
      <c r="E179" s="273"/>
      <c r="F179" s="128" t="s">
        <v>157</v>
      </c>
    </row>
    <row r="180" spans="1:6" ht="29.45" customHeight="1" thickBot="1" x14ac:dyDescent="0.3">
      <c r="A180" s="116">
        <v>76</v>
      </c>
      <c r="B180" t="e">
        <f>_xlfn.XLOOKUP(A180,'BSPARI Definitions'!$H$12:$H$104,'BSPARI Definitions'!$G$12:$G$104)</f>
        <v>#REF!</v>
      </c>
      <c r="C180" s="274"/>
      <c r="D180" s="275"/>
      <c r="E180" s="276"/>
      <c r="F180" s="126" t="s">
        <v>210</v>
      </c>
    </row>
    <row r="181" spans="1:6" ht="29.45" customHeight="1" x14ac:dyDescent="0.25">
      <c r="A181" s="116">
        <v>77</v>
      </c>
      <c r="B181" t="e">
        <f>_xlfn.XLOOKUP(A181,'BSPARI Definitions'!$H$12:$H$104,'BSPARI Definitions'!$G$12:$G$104)</f>
        <v>#REF!</v>
      </c>
      <c r="C181" s="268" t="s">
        <v>108</v>
      </c>
      <c r="D181" s="269"/>
      <c r="E181" s="270"/>
      <c r="F181" s="125" t="s">
        <v>210</v>
      </c>
    </row>
    <row r="182" spans="1:6" ht="29.45" customHeight="1" x14ac:dyDescent="0.25">
      <c r="A182" s="116">
        <v>77</v>
      </c>
      <c r="B182" t="e">
        <f>_xlfn.XLOOKUP(A182,'BSPARI Definitions'!$H$12:$H$104,'BSPARI Definitions'!$G$12:$G$104)</f>
        <v>#REF!</v>
      </c>
      <c r="C182" s="271"/>
      <c r="D182" s="272"/>
      <c r="E182" s="273"/>
      <c r="F182" s="128" t="s">
        <v>201</v>
      </c>
    </row>
    <row r="183" spans="1:6" ht="29.45" customHeight="1" thickBot="1" x14ac:dyDescent="0.3">
      <c r="A183" s="116">
        <v>77</v>
      </c>
      <c r="B183" t="e">
        <f>_xlfn.XLOOKUP(A183,'BSPARI Definitions'!$H$12:$H$104,'BSPARI Definitions'!$G$12:$G$104)</f>
        <v>#REF!</v>
      </c>
      <c r="C183" s="274"/>
      <c r="D183" s="275"/>
      <c r="E183" s="276"/>
      <c r="F183" s="126" t="s">
        <v>248</v>
      </c>
    </row>
    <row r="184" spans="1:6" ht="29.45" customHeight="1" x14ac:dyDescent="0.25">
      <c r="A184" s="116">
        <v>78</v>
      </c>
      <c r="B184" t="e">
        <f>_xlfn.XLOOKUP(A184,'BSPARI Definitions'!$H$12:$H$104,'BSPARI Definitions'!$G$12:$G$104)</f>
        <v>#REF!</v>
      </c>
      <c r="C184" s="342" t="s">
        <v>249</v>
      </c>
      <c r="D184" s="343"/>
      <c r="E184" s="344"/>
      <c r="F184" s="125" t="s">
        <v>250</v>
      </c>
    </row>
    <row r="185" spans="1:6" ht="29.45" customHeight="1" x14ac:dyDescent="0.25">
      <c r="A185" s="116">
        <v>78</v>
      </c>
      <c r="B185" t="e">
        <f>_xlfn.XLOOKUP(A185,'BSPARI Definitions'!$H$12:$H$104,'BSPARI Definitions'!$G$12:$G$104)</f>
        <v>#REF!</v>
      </c>
      <c r="C185" s="345"/>
      <c r="D185" s="346"/>
      <c r="E185" s="347"/>
      <c r="F185" s="128" t="s">
        <v>251</v>
      </c>
    </row>
    <row r="186" spans="1:6" ht="29.45" customHeight="1" x14ac:dyDescent="0.25">
      <c r="A186" s="116">
        <v>78</v>
      </c>
      <c r="B186" t="e">
        <f>_xlfn.XLOOKUP(A186,'BSPARI Definitions'!$H$12:$H$104,'BSPARI Definitions'!$G$12:$G$104)</f>
        <v>#REF!</v>
      </c>
      <c r="C186" s="345"/>
      <c r="D186" s="346"/>
      <c r="E186" s="347"/>
      <c r="F186" s="128" t="s">
        <v>252</v>
      </c>
    </row>
    <row r="187" spans="1:6" ht="29.45" customHeight="1" x14ac:dyDescent="0.25">
      <c r="A187" s="116">
        <v>78</v>
      </c>
      <c r="B187" t="e">
        <f>_xlfn.XLOOKUP(A187,'BSPARI Definitions'!$H$12:$H$104,'BSPARI Definitions'!$G$12:$G$104)</f>
        <v>#REF!</v>
      </c>
      <c r="C187" s="345"/>
      <c r="D187" s="346"/>
      <c r="E187" s="347"/>
      <c r="F187" s="128" t="s">
        <v>253</v>
      </c>
    </row>
    <row r="188" spans="1:6" ht="29.45" customHeight="1" thickBot="1" x14ac:dyDescent="0.3">
      <c r="A188" s="116">
        <v>78</v>
      </c>
      <c r="B188" t="e">
        <f>_xlfn.XLOOKUP(A188,'BSPARI Definitions'!$H$12:$H$104,'BSPARI Definitions'!$G$12:$G$104)</f>
        <v>#REF!</v>
      </c>
      <c r="C188" s="348"/>
      <c r="D188" s="349"/>
      <c r="E188" s="350"/>
      <c r="F188" s="126" t="s">
        <v>254</v>
      </c>
    </row>
    <row r="189" spans="1:6" ht="29.45" customHeight="1" x14ac:dyDescent="0.25">
      <c r="A189" s="116">
        <v>79</v>
      </c>
      <c r="B189" t="e">
        <f>_xlfn.XLOOKUP(A189,'BSPARI Definitions'!$H$12:$H$104,'BSPARI Definitions'!$G$12:$G$104)</f>
        <v>#REF!</v>
      </c>
      <c r="C189" s="351" t="s">
        <v>255</v>
      </c>
      <c r="D189" s="343"/>
      <c r="E189" s="344"/>
      <c r="F189" s="125" t="s">
        <v>156</v>
      </c>
    </row>
    <row r="190" spans="1:6" ht="29.45" customHeight="1" x14ac:dyDescent="0.25">
      <c r="A190" s="116">
        <v>79</v>
      </c>
      <c r="B190" t="e">
        <f>_xlfn.XLOOKUP(A190,'BSPARI Definitions'!$H$12:$H$104,'BSPARI Definitions'!$G$12:$G$104)</f>
        <v>#REF!</v>
      </c>
      <c r="C190" s="352"/>
      <c r="D190" s="353"/>
      <c r="E190" s="347"/>
      <c r="F190" s="128" t="s">
        <v>256</v>
      </c>
    </row>
    <row r="191" spans="1:6" ht="29.45" customHeight="1" x14ac:dyDescent="0.25">
      <c r="A191" s="116">
        <v>79</v>
      </c>
      <c r="B191" t="e">
        <f>_xlfn.XLOOKUP(A191,'BSPARI Definitions'!$H$12:$H$104,'BSPARI Definitions'!$G$12:$G$104)</f>
        <v>#REF!</v>
      </c>
      <c r="C191" s="345"/>
      <c r="D191" s="353"/>
      <c r="E191" s="347"/>
      <c r="F191" s="128" t="s">
        <v>157</v>
      </c>
    </row>
    <row r="192" spans="1:6" ht="29.45" customHeight="1" x14ac:dyDescent="0.25">
      <c r="A192" s="116">
        <v>79</v>
      </c>
      <c r="B192" t="e">
        <f>_xlfn.XLOOKUP(A192,'BSPARI Definitions'!$H$12:$H$104,'BSPARI Definitions'!$G$12:$G$104)</f>
        <v>#REF!</v>
      </c>
      <c r="C192" s="345"/>
      <c r="D192" s="353"/>
      <c r="E192" s="347"/>
      <c r="F192" s="128" t="s">
        <v>257</v>
      </c>
    </row>
    <row r="193" spans="1:6" ht="29.45" customHeight="1" x14ac:dyDescent="0.25">
      <c r="A193" s="116">
        <v>79</v>
      </c>
      <c r="B193" t="e">
        <f>_xlfn.XLOOKUP(A193,'BSPARI Definitions'!$H$12:$H$104,'BSPARI Definitions'!$G$12:$G$104)</f>
        <v>#REF!</v>
      </c>
      <c r="C193" s="345"/>
      <c r="D193" s="353"/>
      <c r="E193" s="347"/>
      <c r="F193" s="128" t="s">
        <v>137</v>
      </c>
    </row>
    <row r="194" spans="1:6" ht="29.45" customHeight="1" x14ac:dyDescent="0.25">
      <c r="A194" s="116">
        <v>79</v>
      </c>
      <c r="B194" t="e">
        <f>_xlfn.XLOOKUP(A194,'BSPARI Definitions'!$H$12:$H$104,'BSPARI Definitions'!$G$12:$G$104)</f>
        <v>#REF!</v>
      </c>
      <c r="C194" s="345"/>
      <c r="D194" s="353"/>
      <c r="E194" s="347"/>
      <c r="F194" s="128" t="s">
        <v>258</v>
      </c>
    </row>
    <row r="195" spans="1:6" ht="29.45" customHeight="1" x14ac:dyDescent="0.25">
      <c r="A195" s="116">
        <v>79</v>
      </c>
      <c r="B195" t="e">
        <f>_xlfn.XLOOKUP(A195,'BSPARI Definitions'!$H$12:$H$104,'BSPARI Definitions'!$G$12:$G$104)</f>
        <v>#REF!</v>
      </c>
      <c r="C195" s="345"/>
      <c r="D195" s="353"/>
      <c r="E195" s="347"/>
      <c r="F195" s="128" t="s">
        <v>259</v>
      </c>
    </row>
    <row r="196" spans="1:6" ht="29.45" customHeight="1" thickBot="1" x14ac:dyDescent="0.3">
      <c r="A196" s="116">
        <v>79</v>
      </c>
      <c r="B196" t="e">
        <f>_xlfn.XLOOKUP(A196,'BSPARI Definitions'!$H$12:$H$104,'BSPARI Definitions'!$G$12:$G$104)</f>
        <v>#REF!</v>
      </c>
      <c r="C196" s="354"/>
      <c r="D196" s="355"/>
      <c r="E196" s="356"/>
      <c r="F196" s="126" t="s">
        <v>201</v>
      </c>
    </row>
    <row r="197" spans="1:6" ht="29.45" customHeight="1" thickBot="1" x14ac:dyDescent="0.3">
      <c r="A197" s="116">
        <v>80</v>
      </c>
      <c r="B197" t="e">
        <f>_xlfn.XLOOKUP(A197,'BSPARI Definitions'!$H$12:$H$104,'BSPARI Definitions'!$G$12:$G$104)</f>
        <v>#REF!</v>
      </c>
      <c r="C197" s="365"/>
      <c r="D197" s="366"/>
      <c r="E197" s="367"/>
      <c r="F197" s="132"/>
    </row>
    <row r="198" spans="1:6" ht="29.45" customHeight="1" thickBot="1" x14ac:dyDescent="0.3">
      <c r="A198" s="116">
        <v>81</v>
      </c>
      <c r="B198" t="e">
        <f>_xlfn.XLOOKUP(A198,'BSPARI Definitions'!$H$12:$H$104,'BSPARI Definitions'!$G$12:$G$104)</f>
        <v>#REF!</v>
      </c>
      <c r="C198" s="381" t="s">
        <v>111</v>
      </c>
      <c r="D198" s="382"/>
      <c r="E198" s="383"/>
      <c r="F198" s="124" t="s">
        <v>136</v>
      </c>
    </row>
    <row r="199" spans="1:6" ht="29.45" customHeight="1" x14ac:dyDescent="0.25">
      <c r="A199" s="116">
        <v>82</v>
      </c>
      <c r="B199" t="e">
        <f>_xlfn.XLOOKUP(A199,'BSPARI Definitions'!$H$12:$H$104,'BSPARI Definitions'!$G$12:$G$104)</f>
        <v>#REF!</v>
      </c>
      <c r="C199" s="241" t="s">
        <v>260</v>
      </c>
      <c r="D199" s="242"/>
      <c r="E199" s="243"/>
      <c r="F199" s="138" t="s">
        <v>261</v>
      </c>
    </row>
    <row r="200" spans="1:6" ht="29.45" customHeight="1" x14ac:dyDescent="0.25">
      <c r="A200" s="116">
        <v>82</v>
      </c>
      <c r="B200" t="e">
        <f>_xlfn.XLOOKUP(A200,'BSPARI Definitions'!$H$12:$H$104,'BSPARI Definitions'!$G$12:$G$104)</f>
        <v>#REF!</v>
      </c>
      <c r="C200" s="244"/>
      <c r="D200" s="245"/>
      <c r="E200" s="246"/>
      <c r="F200" s="129" t="s">
        <v>262</v>
      </c>
    </row>
    <row r="201" spans="1:6" ht="29.45" customHeight="1" x14ac:dyDescent="0.25">
      <c r="A201" s="116">
        <v>82</v>
      </c>
      <c r="B201" t="e">
        <f>_xlfn.XLOOKUP(A201,'BSPARI Definitions'!$H$12:$H$104,'BSPARI Definitions'!$G$12:$G$104)</f>
        <v>#REF!</v>
      </c>
      <c r="C201" s="244"/>
      <c r="D201" s="245"/>
      <c r="E201" s="246"/>
      <c r="F201" s="136" t="s">
        <v>263</v>
      </c>
    </row>
    <row r="202" spans="1:6" ht="29.45" customHeight="1" thickBot="1" x14ac:dyDescent="0.3">
      <c r="A202" s="116">
        <v>82</v>
      </c>
      <c r="B202" t="e">
        <f>_xlfn.XLOOKUP(A202,'BSPARI Definitions'!$H$12:$H$104,'BSPARI Definitions'!$G$12:$G$104)</f>
        <v>#REF!</v>
      </c>
      <c r="C202" s="247"/>
      <c r="D202" s="248"/>
      <c r="E202" s="249"/>
      <c r="F202" s="137" t="s">
        <v>264</v>
      </c>
    </row>
    <row r="203" spans="1:6" ht="29.45" customHeight="1" x14ac:dyDescent="0.25">
      <c r="A203" s="116">
        <v>83</v>
      </c>
      <c r="B203" t="e">
        <f>_xlfn.XLOOKUP(A203,'BSPARI Definitions'!$H$12:$H$104,'BSPARI Definitions'!$G$12:$G$104)</f>
        <v>#REF!</v>
      </c>
      <c r="C203" s="295" t="s">
        <v>113</v>
      </c>
      <c r="D203" s="269"/>
      <c r="E203" s="270"/>
      <c r="F203" s="125" t="s">
        <v>156</v>
      </c>
    </row>
    <row r="204" spans="1:6" ht="29.45" customHeight="1" thickBot="1" x14ac:dyDescent="0.3">
      <c r="A204" s="116">
        <v>83</v>
      </c>
      <c r="B204" t="e">
        <f>_xlfn.XLOOKUP(A204,'BSPARI Definitions'!$H$12:$H$104,'BSPARI Definitions'!$G$12:$G$104)</f>
        <v>#REF!</v>
      </c>
      <c r="C204" s="274"/>
      <c r="D204" s="275"/>
      <c r="E204" s="276"/>
      <c r="F204" s="141" t="s">
        <v>265</v>
      </c>
    </row>
    <row r="205" spans="1:6" ht="29.45" customHeight="1" x14ac:dyDescent="0.25">
      <c r="A205" s="116">
        <v>84</v>
      </c>
      <c r="B205" t="e">
        <f>_xlfn.XLOOKUP(A205,'BSPARI Definitions'!$H$12:$H$104,'BSPARI Definitions'!$G$12:$G$104)</f>
        <v>#REF!</v>
      </c>
      <c r="C205" s="295" t="s">
        <v>114</v>
      </c>
      <c r="D205" s="269"/>
      <c r="E205" s="270"/>
      <c r="F205" s="138" t="s">
        <v>266</v>
      </c>
    </row>
    <row r="206" spans="1:6" ht="29.45" customHeight="1" x14ac:dyDescent="0.25">
      <c r="A206" s="116">
        <v>84</v>
      </c>
      <c r="B206" t="e">
        <f>_xlfn.XLOOKUP(A206,'BSPARI Definitions'!$H$12:$H$104,'BSPARI Definitions'!$G$12:$G$104)</f>
        <v>#REF!</v>
      </c>
      <c r="C206" s="271"/>
      <c r="D206" s="272"/>
      <c r="E206" s="273"/>
      <c r="F206" s="128" t="s">
        <v>156</v>
      </c>
    </row>
    <row r="207" spans="1:6" ht="29.45" customHeight="1" x14ac:dyDescent="0.25">
      <c r="A207" s="116">
        <v>84</v>
      </c>
      <c r="B207" t="e">
        <f>_xlfn.XLOOKUP(A207,'BSPARI Definitions'!$H$12:$H$104,'BSPARI Definitions'!$G$12:$G$104)</f>
        <v>#REF!</v>
      </c>
      <c r="C207" s="271"/>
      <c r="D207" s="272"/>
      <c r="E207" s="273"/>
      <c r="F207" s="139" t="s">
        <v>265</v>
      </c>
    </row>
    <row r="208" spans="1:6" ht="29.45" customHeight="1" thickBot="1" x14ac:dyDescent="0.3">
      <c r="A208" s="116">
        <v>84</v>
      </c>
      <c r="B208" t="e">
        <f>_xlfn.XLOOKUP(A208,'BSPARI Definitions'!$H$12:$H$104,'BSPARI Definitions'!$G$12:$G$104)</f>
        <v>#REF!</v>
      </c>
      <c r="C208" s="274"/>
      <c r="D208" s="275"/>
      <c r="E208" s="276"/>
      <c r="F208" s="137" t="s">
        <v>267</v>
      </c>
    </row>
    <row r="209" spans="1:6" ht="29.45" customHeight="1" x14ac:dyDescent="0.25">
      <c r="A209" s="116">
        <v>85</v>
      </c>
      <c r="B209" t="e">
        <f>_xlfn.XLOOKUP(A209,'BSPARI Definitions'!$H$12:$H$104,'BSPARI Definitions'!$G$12:$G$104)</f>
        <v>#REF!</v>
      </c>
      <c r="C209" s="295" t="s">
        <v>115</v>
      </c>
      <c r="D209" s="269"/>
      <c r="E209" s="270"/>
      <c r="F209" s="138" t="s">
        <v>268</v>
      </c>
    </row>
    <row r="210" spans="1:6" ht="29.45" customHeight="1" thickBot="1" x14ac:dyDescent="0.3">
      <c r="A210" s="116">
        <v>85</v>
      </c>
      <c r="B210" t="e">
        <f>_xlfn.XLOOKUP(A210,'BSPARI Definitions'!$H$12:$H$104,'BSPARI Definitions'!$G$12:$G$104)</f>
        <v>#REF!</v>
      </c>
      <c r="C210" s="274"/>
      <c r="D210" s="275"/>
      <c r="E210" s="276"/>
      <c r="F210" s="137" t="s">
        <v>138</v>
      </c>
    </row>
    <row r="211" spans="1:6" ht="29.45" customHeight="1" x14ac:dyDescent="0.25">
      <c r="A211" s="116">
        <v>86</v>
      </c>
      <c r="B211" t="e">
        <f>_xlfn.XLOOKUP(A211,'BSPARI Definitions'!$H$12:$H$104,'BSPARI Definitions'!$G$12:$G$104)</f>
        <v>#REF!</v>
      </c>
      <c r="C211" s="324" t="s">
        <v>269</v>
      </c>
      <c r="D211" s="319"/>
      <c r="E211" s="317"/>
      <c r="F211" s="138" t="s">
        <v>268</v>
      </c>
    </row>
    <row r="212" spans="1:6" ht="29.45" customHeight="1" thickBot="1" x14ac:dyDescent="0.3">
      <c r="A212" s="116">
        <v>86</v>
      </c>
      <c r="B212" t="e">
        <f>_xlfn.XLOOKUP(A212,'BSPARI Definitions'!$H$12:$H$104,'BSPARI Definitions'!$G$12:$G$104)</f>
        <v>#REF!</v>
      </c>
      <c r="C212" s="321"/>
      <c r="D212" s="323"/>
      <c r="E212" s="325"/>
      <c r="F212" s="137" t="s">
        <v>138</v>
      </c>
    </row>
    <row r="213" spans="1:6" ht="29.45" customHeight="1" thickBot="1" x14ac:dyDescent="0.3">
      <c r="A213" s="116">
        <v>87</v>
      </c>
      <c r="B213" t="e">
        <f>_xlfn.XLOOKUP(A213,'BSPARI Definitions'!$H$12:$H$104,'BSPARI Definitions'!$G$12:$G$104)</f>
        <v>#REF!</v>
      </c>
      <c r="C213" s="365"/>
      <c r="D213" s="366"/>
      <c r="E213" s="367"/>
      <c r="F213" s="132"/>
    </row>
    <row r="214" spans="1:6" ht="29.45" customHeight="1" thickBot="1" x14ac:dyDescent="0.3">
      <c r="A214" s="116">
        <v>88</v>
      </c>
      <c r="B214" t="e">
        <f>_xlfn.XLOOKUP(A214,'BSPARI Definitions'!$H$12:$H$104,'BSPARI Definitions'!$G$12:$G$104)</f>
        <v>#REF!</v>
      </c>
      <c r="C214" s="238" t="s">
        <v>117</v>
      </c>
      <c r="D214" s="239"/>
      <c r="E214" s="240"/>
      <c r="F214" s="124" t="s">
        <v>136</v>
      </c>
    </row>
    <row r="215" spans="1:6" ht="29.45" customHeight="1" x14ac:dyDescent="0.25">
      <c r="A215" s="116">
        <v>89</v>
      </c>
      <c r="B215" t="e">
        <f>_xlfn.XLOOKUP(A215,'BSPARI Definitions'!$H$12:$H$104,'BSPARI Definitions'!$G$12:$G$104)</f>
        <v>#REF!</v>
      </c>
      <c r="C215" s="324" t="s">
        <v>118</v>
      </c>
      <c r="D215" s="319"/>
      <c r="E215" s="317"/>
      <c r="F215" s="125" t="s">
        <v>137</v>
      </c>
    </row>
    <row r="216" spans="1:6" ht="29.45" customHeight="1" x14ac:dyDescent="0.25">
      <c r="A216" s="116">
        <v>89</v>
      </c>
      <c r="B216" t="e">
        <f>_xlfn.XLOOKUP(A216,'BSPARI Definitions'!$H$12:$H$104,'BSPARI Definitions'!$G$12:$G$104)</f>
        <v>#REF!</v>
      </c>
      <c r="C216" s="291"/>
      <c r="D216" s="326"/>
      <c r="E216" s="327"/>
      <c r="F216" s="136" t="s">
        <v>138</v>
      </c>
    </row>
    <row r="217" spans="1:6" ht="29.45" customHeight="1" thickBot="1" x14ac:dyDescent="0.3">
      <c r="A217" s="116">
        <v>89</v>
      </c>
      <c r="B217" t="e">
        <f>_xlfn.XLOOKUP(A217,'BSPARI Definitions'!$H$12:$H$104,'BSPARI Definitions'!$G$12:$G$104)</f>
        <v>#REF!</v>
      </c>
      <c r="C217" s="328"/>
      <c r="D217" s="275"/>
      <c r="E217" s="276"/>
      <c r="F217" s="126" t="s">
        <v>201</v>
      </c>
    </row>
    <row r="218" spans="1:6" ht="29.45" customHeight="1" x14ac:dyDescent="0.25">
      <c r="A218" s="116">
        <v>90</v>
      </c>
      <c r="B218" t="e">
        <f>_xlfn.XLOOKUP(A218,'BSPARI Definitions'!$H$12:$H$104,'BSPARI Definitions'!$G$12:$G$104)</f>
        <v>#REF!</v>
      </c>
      <c r="C218" s="268" t="s">
        <v>119</v>
      </c>
      <c r="D218" s="269"/>
      <c r="E218" s="270"/>
      <c r="F218" s="125" t="s">
        <v>270</v>
      </c>
    </row>
    <row r="219" spans="1:6" ht="29.45" customHeight="1" x14ac:dyDescent="0.25">
      <c r="A219" s="116">
        <v>90</v>
      </c>
      <c r="B219" t="e">
        <f>_xlfn.XLOOKUP(A219,'BSPARI Definitions'!$H$12:$H$104,'BSPARI Definitions'!$G$12:$G$104)</f>
        <v>#REF!</v>
      </c>
      <c r="C219" s="271"/>
      <c r="D219" s="272"/>
      <c r="E219" s="273"/>
      <c r="F219" s="128" t="s">
        <v>271</v>
      </c>
    </row>
    <row r="220" spans="1:6" ht="29.45" customHeight="1" x14ac:dyDescent="0.25">
      <c r="A220" s="116">
        <v>90</v>
      </c>
      <c r="B220" t="e">
        <f>_xlfn.XLOOKUP(A220,'BSPARI Definitions'!$H$12:$H$104,'BSPARI Definitions'!$G$12:$G$104)</f>
        <v>#REF!</v>
      </c>
      <c r="C220" s="271"/>
      <c r="D220" s="272"/>
      <c r="E220" s="273"/>
      <c r="F220" s="128" t="s">
        <v>272</v>
      </c>
    </row>
    <row r="221" spans="1:6" ht="29.45" customHeight="1" x14ac:dyDescent="0.25">
      <c r="A221" s="116">
        <v>90</v>
      </c>
      <c r="B221" t="e">
        <f>_xlfn.XLOOKUP(A221,'BSPARI Definitions'!$H$12:$H$104,'BSPARI Definitions'!$G$12:$G$104)</f>
        <v>#REF!</v>
      </c>
      <c r="C221" s="271"/>
      <c r="D221" s="272"/>
      <c r="E221" s="273"/>
      <c r="F221" s="136" t="s">
        <v>273</v>
      </c>
    </row>
    <row r="222" spans="1:6" ht="29.45" customHeight="1" x14ac:dyDescent="0.25">
      <c r="A222" s="116">
        <v>90</v>
      </c>
      <c r="B222" t="e">
        <f>_xlfn.XLOOKUP(A222,'BSPARI Definitions'!$H$12:$H$104,'BSPARI Definitions'!$G$12:$G$104)</f>
        <v>#REF!</v>
      </c>
      <c r="C222" s="271"/>
      <c r="D222" s="272"/>
      <c r="E222" s="273"/>
      <c r="F222" s="136" t="s">
        <v>274</v>
      </c>
    </row>
    <row r="223" spans="1:6" ht="29.45" customHeight="1" thickBot="1" x14ac:dyDescent="0.3">
      <c r="A223" s="116">
        <v>90</v>
      </c>
      <c r="B223" t="e">
        <f>_xlfn.XLOOKUP(A223,'BSPARI Definitions'!$H$12:$H$104,'BSPARI Definitions'!$G$12:$G$104)</f>
        <v>#REF!</v>
      </c>
      <c r="C223" s="274"/>
      <c r="D223" s="275"/>
      <c r="E223" s="276"/>
      <c r="F223" s="137" t="s">
        <v>275</v>
      </c>
    </row>
    <row r="224" spans="1:6" ht="29.45" customHeight="1" thickBot="1" x14ac:dyDescent="0.3">
      <c r="A224" s="116">
        <v>91</v>
      </c>
      <c r="B224" t="e">
        <f>_xlfn.XLOOKUP(A224,'BSPARI Definitions'!$H$12:$H$104,'BSPARI Definitions'!$G$12:$G$104)</f>
        <v>#REF!</v>
      </c>
      <c r="C224" s="329" t="s">
        <v>120</v>
      </c>
      <c r="D224" s="330"/>
      <c r="E224" s="331"/>
      <c r="F224" s="124" t="s">
        <v>136</v>
      </c>
    </row>
    <row r="225" spans="1:6" ht="29.45" customHeight="1" thickBot="1" x14ac:dyDescent="0.3">
      <c r="A225" s="116">
        <v>92</v>
      </c>
      <c r="B225" t="e">
        <f>_xlfn.XLOOKUP(A225,'BSPARI Definitions'!$H$12:$H$104,'BSPARI Definitions'!$G$12:$G$104)</f>
        <v>#REF!</v>
      </c>
      <c r="C225" s="332"/>
      <c r="D225" s="333"/>
      <c r="E225" s="334"/>
      <c r="F225" s="140"/>
    </row>
    <row r="226" spans="1:6" ht="29.45" customHeight="1" thickBot="1" x14ac:dyDescent="0.3">
      <c r="A226" s="116">
        <v>93</v>
      </c>
      <c r="B226" t="e">
        <f>_xlfn.XLOOKUP(A226,'BSPARI Definitions'!$H$12:$H$104,'BSPARI Definitions'!$G$12:$G$104)</f>
        <v>#REF!</v>
      </c>
      <c r="C226" s="238" t="s">
        <v>121</v>
      </c>
      <c r="D226" s="239"/>
      <c r="E226" s="240"/>
      <c r="F226" s="124" t="s">
        <v>136</v>
      </c>
    </row>
    <row r="227" spans="1:6" ht="29.45" customHeight="1" x14ac:dyDescent="0.25">
      <c r="A227" s="116">
        <v>94</v>
      </c>
      <c r="B227" t="e">
        <f>_xlfn.XLOOKUP(A227,'BSPARI Definitions'!$H$12:$H$104,'BSPARI Definitions'!$G$12:$G$104)</f>
        <v>#REF!</v>
      </c>
      <c r="C227" s="289" t="s">
        <v>122</v>
      </c>
      <c r="D227" s="289"/>
      <c r="E227" s="290"/>
      <c r="F227" s="125" t="s">
        <v>137</v>
      </c>
    </row>
    <row r="228" spans="1:6" ht="29.45" customHeight="1" x14ac:dyDescent="0.25">
      <c r="A228" s="116">
        <v>94</v>
      </c>
      <c r="B228" t="e">
        <f>_xlfn.XLOOKUP(A228,'BSPARI Definitions'!$H$12:$H$104,'BSPARI Definitions'!$G$12:$G$104)</f>
        <v>#REF!</v>
      </c>
      <c r="C228" s="271"/>
      <c r="D228" s="272"/>
      <c r="E228" s="273"/>
      <c r="F228" s="136" t="s">
        <v>138</v>
      </c>
    </row>
    <row r="229" spans="1:6" ht="29.45" customHeight="1" thickBot="1" x14ac:dyDescent="0.3">
      <c r="A229" s="116">
        <v>94</v>
      </c>
      <c r="B229" t="e">
        <f>_xlfn.XLOOKUP(A229,'BSPARI Definitions'!$H$12:$H$104,'BSPARI Definitions'!$G$12:$G$104)</f>
        <v>#REF!</v>
      </c>
      <c r="C229" s="274"/>
      <c r="D229" s="275"/>
      <c r="E229" s="276"/>
      <c r="F229" s="126" t="s">
        <v>276</v>
      </c>
    </row>
    <row r="230" spans="1:6" ht="29.45" customHeight="1" thickBot="1" x14ac:dyDescent="0.3">
      <c r="A230" s="116">
        <v>95</v>
      </c>
      <c r="B230" t="e">
        <f>_xlfn.XLOOKUP(A230,'BSPARI Definitions'!$H$12:$H$104,'BSPARI Definitions'!$G$12:$G$104)</f>
        <v>#REF!</v>
      </c>
      <c r="C230" s="277" t="s">
        <v>123</v>
      </c>
      <c r="D230" s="278"/>
      <c r="E230" s="279"/>
      <c r="F230" s="142" t="s">
        <v>138</v>
      </c>
    </row>
    <row r="231" spans="1:6" ht="29.45" customHeight="1" thickBot="1" x14ac:dyDescent="0.3">
      <c r="A231" s="116">
        <v>96</v>
      </c>
      <c r="B231" t="e">
        <f>_xlfn.XLOOKUP(A231,'BSPARI Definitions'!$H$12:$H$104,'BSPARI Definitions'!$G$12:$G$104)</f>
        <v>#REF!</v>
      </c>
      <c r="C231" s="277" t="s">
        <v>124</v>
      </c>
      <c r="D231" s="278"/>
      <c r="E231" s="279"/>
      <c r="F231" s="124" t="s">
        <v>138</v>
      </c>
    </row>
    <row r="232" spans="1:6" ht="29.45" customHeight="1" x14ac:dyDescent="0.25">
      <c r="A232" s="116">
        <v>97</v>
      </c>
      <c r="B232" t="e">
        <f>_xlfn.XLOOKUP(A232,'BSPARI Definitions'!$H$12:$H$104,'BSPARI Definitions'!$G$12:$G$104)</f>
        <v>#REF!</v>
      </c>
      <c r="C232" s="324" t="s">
        <v>125</v>
      </c>
      <c r="D232" s="319"/>
      <c r="E232" s="317"/>
      <c r="F232" s="125" t="s">
        <v>201</v>
      </c>
    </row>
    <row r="233" spans="1:6" ht="29.45" customHeight="1" thickBot="1" x14ac:dyDescent="0.3">
      <c r="A233" s="116">
        <v>97</v>
      </c>
      <c r="B233" t="e">
        <f>_xlfn.XLOOKUP(A233,'BSPARI Definitions'!$H$12:$H$104,'BSPARI Definitions'!$G$12:$G$104)</f>
        <v>#REF!</v>
      </c>
      <c r="C233" s="321"/>
      <c r="D233" s="323"/>
      <c r="E233" s="325"/>
      <c r="F233" s="126" t="s">
        <v>138</v>
      </c>
    </row>
    <row r="234" spans="1:6" ht="29.45" customHeight="1" thickBot="1" x14ac:dyDescent="0.3">
      <c r="A234" s="116">
        <v>98</v>
      </c>
      <c r="B234" t="e">
        <f>_xlfn.XLOOKUP(A234,'BSPARI Definitions'!$H$12:$H$104,'BSPARI Definitions'!$G$12:$G$104)</f>
        <v>#REF!</v>
      </c>
      <c r="C234" s="332"/>
      <c r="D234" s="333"/>
      <c r="E234" s="334"/>
      <c r="F234" s="140"/>
    </row>
    <row r="235" spans="1:6" ht="29.45" customHeight="1" thickBot="1" x14ac:dyDescent="0.3">
      <c r="A235" s="116">
        <v>99</v>
      </c>
      <c r="B235" t="e">
        <f>_xlfn.XLOOKUP(A235,'BSPARI Definitions'!$H$12:$H$104,'BSPARI Definitions'!$G$12:$G$104)</f>
        <v>#REF!</v>
      </c>
      <c r="C235" s="238" t="s">
        <v>126</v>
      </c>
      <c r="D235" s="239"/>
      <c r="E235" s="240"/>
      <c r="F235" s="124" t="s">
        <v>136</v>
      </c>
    </row>
    <row r="236" spans="1:6" ht="29.45" customHeight="1" x14ac:dyDescent="0.25">
      <c r="A236" s="116">
        <v>100</v>
      </c>
      <c r="B236" t="e">
        <f>_xlfn.XLOOKUP(A236,'BSPARI Definitions'!$H$12:$H$104,'BSPARI Definitions'!$G$12:$G$104)</f>
        <v>#REF!</v>
      </c>
      <c r="C236" s="308" t="s">
        <v>277</v>
      </c>
      <c r="D236" s="309"/>
      <c r="E236" s="310"/>
      <c r="F236" s="125" t="s">
        <v>278</v>
      </c>
    </row>
    <row r="237" spans="1:6" ht="29.45" customHeight="1" x14ac:dyDescent="0.25">
      <c r="A237" s="116">
        <v>100</v>
      </c>
      <c r="B237" t="e">
        <f>_xlfn.XLOOKUP(A237,'BSPARI Definitions'!$H$12:$H$104,'BSPARI Definitions'!$G$12:$G$104)</f>
        <v>#REF!</v>
      </c>
      <c r="C237" s="311"/>
      <c r="D237" s="312"/>
      <c r="E237" s="313"/>
      <c r="F237" s="143" t="s">
        <v>279</v>
      </c>
    </row>
    <row r="238" spans="1:6" ht="29.45" customHeight="1" x14ac:dyDescent="0.25">
      <c r="A238" s="116">
        <v>100</v>
      </c>
      <c r="B238" t="e">
        <f>_xlfn.XLOOKUP(A238,'BSPARI Definitions'!$H$12:$H$104,'BSPARI Definitions'!$G$12:$G$104)</f>
        <v>#REF!</v>
      </c>
      <c r="C238" s="311"/>
      <c r="D238" s="312"/>
      <c r="E238" s="313"/>
      <c r="F238" s="128" t="s">
        <v>280</v>
      </c>
    </row>
    <row r="239" spans="1:6" ht="29.45" customHeight="1" x14ac:dyDescent="0.25">
      <c r="A239" s="116">
        <v>100</v>
      </c>
      <c r="B239" t="e">
        <f>_xlfn.XLOOKUP(A239,'BSPARI Definitions'!$H$12:$H$104,'BSPARI Definitions'!$G$12:$G$104)</f>
        <v>#REF!</v>
      </c>
      <c r="C239" s="311"/>
      <c r="D239" s="312"/>
      <c r="E239" s="313"/>
      <c r="F239" s="128" t="s">
        <v>281</v>
      </c>
    </row>
    <row r="240" spans="1:6" ht="29.45" customHeight="1" x14ac:dyDescent="0.25">
      <c r="A240" s="116">
        <v>100</v>
      </c>
      <c r="B240" t="e">
        <f>_xlfn.XLOOKUP(A240,'BSPARI Definitions'!$H$12:$H$104,'BSPARI Definitions'!$G$12:$G$104)</f>
        <v>#REF!</v>
      </c>
      <c r="C240" s="311"/>
      <c r="D240" s="312"/>
      <c r="E240" s="313"/>
      <c r="F240" s="144" t="s">
        <v>282</v>
      </c>
    </row>
    <row r="241" spans="1:6" ht="29.45" customHeight="1" x14ac:dyDescent="0.25">
      <c r="A241" s="116">
        <v>100</v>
      </c>
      <c r="B241" t="e">
        <f>_xlfn.XLOOKUP(A241,'BSPARI Definitions'!$H$12:$H$104,'BSPARI Definitions'!$G$12:$G$104)</f>
        <v>#REF!</v>
      </c>
      <c r="C241" s="311"/>
      <c r="D241" s="312"/>
      <c r="E241" s="313"/>
      <c r="F241" s="128" t="s">
        <v>201</v>
      </c>
    </row>
    <row r="242" spans="1:6" ht="29.45" customHeight="1" thickBot="1" x14ac:dyDescent="0.3">
      <c r="A242" s="116">
        <v>100</v>
      </c>
      <c r="B242" t="e">
        <f>_xlfn.XLOOKUP(A242,'BSPARI Definitions'!$H$12:$H$104,'BSPARI Definitions'!$G$12:$G$104)</f>
        <v>#REF!</v>
      </c>
      <c r="C242" s="314"/>
      <c r="D242" s="315"/>
      <c r="E242" s="316"/>
      <c r="F242" s="126" t="s">
        <v>136</v>
      </c>
    </row>
    <row r="243" spans="1:6" ht="29.45" customHeight="1" x14ac:dyDescent="0.25">
      <c r="A243" s="116">
        <v>101</v>
      </c>
      <c r="B243" t="e">
        <f>_xlfn.XLOOKUP(A243,'BSPARI Definitions'!$H$12:$H$104,'BSPARI Definitions'!$G$12:$G$104)</f>
        <v>#REF!</v>
      </c>
      <c r="C243" s="268" t="s">
        <v>128</v>
      </c>
      <c r="D243" s="269"/>
      <c r="E243" s="270"/>
      <c r="F243" s="125" t="s">
        <v>136</v>
      </c>
    </row>
    <row r="244" spans="1:6" ht="29.45" customHeight="1" thickBot="1" x14ac:dyDescent="0.3">
      <c r="A244" s="116">
        <v>101</v>
      </c>
      <c r="B244" t="e">
        <f>_xlfn.XLOOKUP(A244,'BSPARI Definitions'!$H$12:$H$104,'BSPARI Definitions'!$G$12:$G$104)</f>
        <v>#REF!</v>
      </c>
      <c r="C244" s="274"/>
      <c r="D244" s="275"/>
      <c r="E244" s="276"/>
      <c r="F244" s="126" t="s">
        <v>138</v>
      </c>
    </row>
    <row r="245" spans="1:6" ht="29.45" customHeight="1" x14ac:dyDescent="0.25">
      <c r="A245" s="116">
        <v>102</v>
      </c>
      <c r="B245" t="e">
        <f>_xlfn.XLOOKUP(A245,'BSPARI Definitions'!$H$12:$H$104,'BSPARI Definitions'!$G$12:$G$104)</f>
        <v>#REF!</v>
      </c>
      <c r="C245" s="324" t="s">
        <v>129</v>
      </c>
      <c r="D245" s="318"/>
      <c r="E245" s="319"/>
      <c r="F245" s="125" t="s">
        <v>136</v>
      </c>
    </row>
    <row r="246" spans="1:6" ht="29.45" customHeight="1" thickBot="1" x14ac:dyDescent="0.3">
      <c r="A246" s="116">
        <v>102</v>
      </c>
      <c r="B246" t="e">
        <f>_xlfn.XLOOKUP(A246,'BSPARI Definitions'!$H$12:$H$104,'BSPARI Definitions'!$G$12:$G$104)</f>
        <v>#REF!</v>
      </c>
      <c r="C246" s="321"/>
      <c r="D246" s="322"/>
      <c r="E246" s="323"/>
      <c r="F246" s="126" t="s">
        <v>138</v>
      </c>
    </row>
    <row r="247" spans="1:6" ht="29.45" customHeight="1" thickBot="1" x14ac:dyDescent="0.3">
      <c r="A247" s="116">
        <v>103</v>
      </c>
      <c r="B247" t="e">
        <f>_xlfn.XLOOKUP(A247,'BSPARI Definitions'!$H$12:$H$104,'BSPARI Definitions'!$G$12:$G$104)</f>
        <v>#REF!</v>
      </c>
      <c r="C247" s="338" t="s">
        <v>130</v>
      </c>
      <c r="D247" s="339"/>
      <c r="E247" s="340"/>
      <c r="F247" s="124" t="s">
        <v>201</v>
      </c>
    </row>
    <row r="248" spans="1:6" ht="29.45" customHeight="1" x14ac:dyDescent="0.25">
      <c r="A248" s="116">
        <v>104</v>
      </c>
      <c r="B248" t="e">
        <f>_xlfn.XLOOKUP(A248,'BSPARI Definitions'!$H$12:$H$104,'BSPARI Definitions'!$G$12:$G$104)</f>
        <v>#REF!</v>
      </c>
      <c r="C248" s="341" t="s">
        <v>131</v>
      </c>
      <c r="D248" s="318"/>
      <c r="E248" s="319"/>
      <c r="F248" s="125" t="s">
        <v>138</v>
      </c>
    </row>
    <row r="249" spans="1:6" ht="29.45" customHeight="1" thickBot="1" x14ac:dyDescent="0.3">
      <c r="A249" s="116">
        <v>104</v>
      </c>
      <c r="B249" t="e">
        <f>_xlfn.XLOOKUP(A249,'BSPARI Definitions'!$H$12:$H$104,'BSPARI Definitions'!$G$12:$G$104)</f>
        <v>#REF!</v>
      </c>
      <c r="C249" s="321"/>
      <c r="D249" s="321"/>
      <c r="E249" s="323"/>
      <c r="F249" s="126" t="s">
        <v>201</v>
      </c>
    </row>
  </sheetData>
  <sheetProtection algorithmName="SHA-512" hashValue="COGcOgIEpaIkrtQX/LsP9v/8m5vDsU2/16zjb+UEcGiUh5lOOsBVJkvmlgkFPMBl0KE8EpnTKo4OvkHZOYqwVQ==" saltValue="2GufniXtyMRgwQaYAtAVIQ==" spinCount="100000" sheet="1" objects="1" scenarios="1"/>
  <mergeCells count="96">
    <mergeCell ref="C2:E2"/>
    <mergeCell ref="C198:E198"/>
    <mergeCell ref="C213:E213"/>
    <mergeCell ref="C214:E214"/>
    <mergeCell ref="C225:E225"/>
    <mergeCell ref="C145:E145"/>
    <mergeCell ref="C146:E146"/>
    <mergeCell ref="C172:E172"/>
    <mergeCell ref="C173:E173"/>
    <mergeCell ref="C197:E197"/>
    <mergeCell ref="C109:E109"/>
    <mergeCell ref="C110:E110"/>
    <mergeCell ref="C117:E117"/>
    <mergeCell ref="C118:E118"/>
    <mergeCell ref="C129:E129"/>
    <mergeCell ref="C19:E19"/>
    <mergeCell ref="C33:E33"/>
    <mergeCell ref="C32:E32"/>
    <mergeCell ref="C27:E31"/>
    <mergeCell ref="C44:E48"/>
    <mergeCell ref="C71:E75"/>
    <mergeCell ref="C78:E84"/>
    <mergeCell ref="C88:E93"/>
    <mergeCell ref="C65:E66"/>
    <mergeCell ref="C67:E70"/>
    <mergeCell ref="C49:E51"/>
    <mergeCell ref="C77:E77"/>
    <mergeCell ref="C76:E76"/>
    <mergeCell ref="C85:E86"/>
    <mergeCell ref="C26:E26"/>
    <mergeCell ref="C245:E246"/>
    <mergeCell ref="C247:E247"/>
    <mergeCell ref="C248:E249"/>
    <mergeCell ref="C21:E22"/>
    <mergeCell ref="C34:E38"/>
    <mergeCell ref="C52:E59"/>
    <mergeCell ref="C39:E43"/>
    <mergeCell ref="C60:E64"/>
    <mergeCell ref="C218:E223"/>
    <mergeCell ref="C227:E229"/>
    <mergeCell ref="C232:E233"/>
    <mergeCell ref="C243:E244"/>
    <mergeCell ref="C181:E183"/>
    <mergeCell ref="C184:E188"/>
    <mergeCell ref="C189:E196"/>
    <mergeCell ref="C236:E242"/>
    <mergeCell ref="C153:E156"/>
    <mergeCell ref="C157:E163"/>
    <mergeCell ref="C164:E171"/>
    <mergeCell ref="C174:E180"/>
    <mergeCell ref="C205:E208"/>
    <mergeCell ref="C209:E210"/>
    <mergeCell ref="C211:E212"/>
    <mergeCell ref="C215:E217"/>
    <mergeCell ref="C224:E224"/>
    <mergeCell ref="C234:E234"/>
    <mergeCell ref="C235:E235"/>
    <mergeCell ref="C226:E226"/>
    <mergeCell ref="C230:E230"/>
    <mergeCell ref="C231:E231"/>
    <mergeCell ref="C203:E204"/>
    <mergeCell ref="C1:E1"/>
    <mergeCell ref="C4:E5"/>
    <mergeCell ref="C6:E7"/>
    <mergeCell ref="C13:E14"/>
    <mergeCell ref="C24:E25"/>
    <mergeCell ref="C23:E23"/>
    <mergeCell ref="C8:E9"/>
    <mergeCell ref="C20:E20"/>
    <mergeCell ref="C17:E17"/>
    <mergeCell ref="C16:E16"/>
    <mergeCell ref="C12:E12"/>
    <mergeCell ref="C11:E11"/>
    <mergeCell ref="C10:E10"/>
    <mergeCell ref="C15:E15"/>
    <mergeCell ref="C3:E3"/>
    <mergeCell ref="C18:E18"/>
    <mergeCell ref="C94:E97"/>
    <mergeCell ref="C98:E100"/>
    <mergeCell ref="C101:E103"/>
    <mergeCell ref="C87:E87"/>
    <mergeCell ref="C127:E128"/>
    <mergeCell ref="C104:E104"/>
    <mergeCell ref="C105:E108"/>
    <mergeCell ref="C111:E113"/>
    <mergeCell ref="C114:E116"/>
    <mergeCell ref="C119:E120"/>
    <mergeCell ref="C121:E124"/>
    <mergeCell ref="C125:E126"/>
    <mergeCell ref="C130:E130"/>
    <mergeCell ref="C199:E202"/>
    <mergeCell ref="C134:E138"/>
    <mergeCell ref="C139:E141"/>
    <mergeCell ref="C142:E144"/>
    <mergeCell ref="C131:E133"/>
    <mergeCell ref="C147:E152"/>
  </mergeCells>
  <conditionalFormatting sqref="C4:F17 C18:C19 F18:F19 C20:F31 C32:C33 F32:F33 C34:F75 C76:C77 F76:F77 C78:F104 C105 C109:C110 C111:F116 C117:C118 F117:F118 C119:F128 C129:C131 C134 C139 C142 C145:C146 C147:F171 C172:C173 F172:F173 C174:F196 C197:C198 F197:F198 C199:F212 C213:C214 F213:F214 C215:F224 C225:C226 F225:F226 C227:F233 C234:C235 F234:F235 C236:F249">
    <cfRule type="expression" dxfId="19" priority="31">
      <formula>$B4=2</formula>
    </cfRule>
    <cfRule type="expression" dxfId="18" priority="32">
      <formula>$B4=11</formula>
    </cfRule>
    <cfRule type="expression" dxfId="17" priority="34">
      <formula>$B4=12</formula>
    </cfRule>
    <cfRule type="expression" dxfId="16" priority="35">
      <formula>$B4=22</formula>
    </cfRule>
    <cfRule type="expression" dxfId="15" priority="36">
      <formula>$B4=21</formula>
    </cfRule>
  </conditionalFormatting>
  <conditionalFormatting sqref="F105:F110">
    <cfRule type="expression" dxfId="14" priority="21">
      <formula>$B105=2</formula>
    </cfRule>
    <cfRule type="expression" dxfId="13" priority="22">
      <formula>$B105=11</formula>
    </cfRule>
    <cfRule type="expression" dxfId="12" priority="23">
      <formula>$B105=12</formula>
    </cfRule>
    <cfRule type="expression" dxfId="11" priority="24">
      <formula>$B105=22</formula>
    </cfRule>
    <cfRule type="expression" dxfId="10" priority="25">
      <formula>$B105=21</formula>
    </cfRule>
  </conditionalFormatting>
  <conditionalFormatting sqref="F129:F146">
    <cfRule type="expression" dxfId="9" priority="1">
      <formula>$B129=2</formula>
    </cfRule>
    <cfRule type="expression" dxfId="8" priority="2">
      <formula>$B129=11</formula>
    </cfRule>
    <cfRule type="expression" dxfId="7" priority="3">
      <formula>$B129=12</formula>
    </cfRule>
    <cfRule type="expression" dxfId="6" priority="4">
      <formula>$B129=22</formula>
    </cfRule>
    <cfRule type="expression" dxfId="5" priority="5">
      <formula>$B129=21</formula>
    </cfRule>
  </conditionalFormatting>
  <hyperlinks>
    <hyperlink ref="F87" r:id="rId1" xr:uid="{00000000-0004-0000-0100-000000000000}"/>
    <hyperlink ref="F86" r:id="rId2" xr:uid="{00000000-0004-0000-0100-000001000000}"/>
    <hyperlink ref="F89" r:id="rId3" display="Michael, J. (2000).  Implications and refinements of the establishing operations concept.  Journal of Applied Behavior Analysis, (33), 401-410. doi: 10.1901/jaba.2000.33-401" xr:uid="{00000000-0004-0000-0100-000002000000}"/>
    <hyperlink ref="F90" r:id="rId4" xr:uid="{00000000-0004-0000-0100-000003000000}"/>
    <hyperlink ref="F92" r:id="rId5" xr:uid="{00000000-0004-0000-0100-000004000000}"/>
    <hyperlink ref="F93" r:id="rId6" xr:uid="{00000000-0004-0000-0100-000005000000}"/>
    <hyperlink ref="F88" r:id="rId7" xr:uid="{00000000-0004-0000-0100-000006000000}"/>
    <hyperlink ref="F79" r:id="rId8" xr:uid="{00000000-0004-0000-0100-000007000000}"/>
    <hyperlink ref="F80" r:id="rId9" xr:uid="{00000000-0004-0000-0100-000008000000}"/>
    <hyperlink ref="F81" r:id="rId10" xr:uid="{00000000-0004-0000-0100-000009000000}"/>
    <hyperlink ref="F83" r:id="rId11" xr:uid="{00000000-0004-0000-0100-00000A000000}"/>
    <hyperlink ref="F84" r:id="rId12" xr:uid="{00000000-0004-0000-0100-00000B000000}"/>
    <hyperlink ref="F95" r:id="rId13" xr:uid="{00000000-0004-0000-0100-00000C000000}"/>
    <hyperlink ref="F96" r:id="rId14" xr:uid="{00000000-0004-0000-0100-00000D000000}"/>
    <hyperlink ref="F97" r:id="rId15" xr:uid="{00000000-0004-0000-0100-00000E000000}"/>
    <hyperlink ref="F99" r:id="rId16" xr:uid="{00000000-0004-0000-0100-00000F000000}"/>
    <hyperlink ref="F100" r:id="rId17" xr:uid="{00000000-0004-0000-0100-000010000000}"/>
    <hyperlink ref="F115" r:id="rId18" xr:uid="{00000000-0004-0000-0100-000011000000}"/>
    <hyperlink ref="F176" r:id="rId19" xr:uid="{00000000-0004-0000-0100-000013000000}"/>
    <hyperlink ref="F177" r:id="rId20" xr:uid="{00000000-0004-0000-0100-000014000000}"/>
    <hyperlink ref="F178" r:id="rId21" xr:uid="{00000000-0004-0000-0100-000015000000}"/>
    <hyperlink ref="F179" r:id="rId22" xr:uid="{00000000-0004-0000-0100-000017000000}"/>
    <hyperlink ref="F174" r:id="rId23" xr:uid="{00000000-0004-0000-0100-000018000000}"/>
    <hyperlink ref="F173" r:id="rId24" xr:uid="{00000000-0004-0000-0100-000019000000}"/>
    <hyperlink ref="F183" r:id="rId25" xr:uid="{00000000-0004-0000-0100-00001A000000}"/>
    <hyperlink ref="F182" r:id="rId26" xr:uid="{00000000-0004-0000-0100-00001B000000}"/>
    <hyperlink ref="F103" r:id="rId27" xr:uid="{00000000-0004-0000-0100-00001D000000}"/>
    <hyperlink ref="F101" r:id="rId28" xr:uid="{00000000-0004-0000-0100-00001E000000}"/>
    <hyperlink ref="F105" r:id="rId29" xr:uid="{00000000-0004-0000-0100-00001F000000}"/>
    <hyperlink ref="F107" r:id="rId30" xr:uid="{00000000-0004-0000-0100-000020000000}"/>
    <hyperlink ref="F104" r:id="rId31" xr:uid="{00000000-0004-0000-0100-000022000000}"/>
    <hyperlink ref="F112" r:id="rId32" xr:uid="{00000000-0004-0000-0100-000023000000}"/>
    <hyperlink ref="F113" r:id="rId33" xr:uid="{00000000-0004-0000-0100-000024000000}"/>
    <hyperlink ref="F123" r:id="rId34" xr:uid="{00000000-0004-0000-0100-000025000000}"/>
    <hyperlink ref="F124" r:id="rId35" xr:uid="{00000000-0004-0000-0100-000026000000}"/>
    <hyperlink ref="F137" r:id="rId36" xr:uid="{00000000-0004-0000-0100-000027000000}"/>
    <hyperlink ref="F138" r:id="rId37" xr:uid="{00000000-0004-0000-0100-000028000000}"/>
    <hyperlink ref="F139" r:id="rId38" display="LeBlanc, L.A., Raetz, P.B., Sellers, T.P., &amp; Carr, J.E. (2016). A proposed model for selecting measurement procedures for the assessment and treatment of problem behavior. Behavior Analysis in Practice (9), 77-83." xr:uid="{00000000-0004-0000-0100-000029000000}"/>
    <hyperlink ref="F149" r:id="rId39" xr:uid="{00000000-0004-0000-0100-00002A000000}"/>
    <hyperlink ref="F151" r:id="rId40" xr:uid="{00000000-0004-0000-0100-00002B000000}"/>
    <hyperlink ref="F152" r:id="rId41" display="Tiger, J.H., Hanley, G.P., &amp; Bruzek, J. (2008). Functional communication training: a review and practical guide.  Behavior Analysis in Practice, 1(1), 16-23 ; " xr:uid="{00000000-0004-0000-0100-00002C000000}"/>
    <hyperlink ref="F154" r:id="rId42" xr:uid="{00000000-0004-0000-0100-00002D000000}"/>
    <hyperlink ref="F155" r:id="rId43" xr:uid="{00000000-0004-0000-0100-00002E000000}"/>
    <hyperlink ref="F156" r:id="rId44" xr:uid="{00000000-0004-0000-0100-00002F000000}"/>
    <hyperlink ref="F153" r:id="rId45" xr:uid="{00000000-0004-0000-0100-000030000000}"/>
    <hyperlink ref="F146" r:id="rId46" xr:uid="{00000000-0004-0000-0100-000031000000}"/>
    <hyperlink ref="F159" r:id="rId47" xr:uid="{00000000-0004-0000-0100-000032000000}"/>
    <hyperlink ref="F160" r:id="rId48" display="Libby, M.E., Weiss, J.S., Bancroft, S. &amp; Ahearn, W.H. (2008). A comparison of most to least and least to most prompting on the acquisition of solitary play skills.  Behavior Analysis in Practice, 1(1), 37-43. " xr:uid="{00000000-0004-0000-0100-000033000000}"/>
    <hyperlink ref="F161" r:id="rId49" xr:uid="{00000000-0004-0000-0100-000034000000}"/>
    <hyperlink ref="F162" r:id="rId50" xr:uid="{00000000-0004-0000-0100-000035000000}"/>
    <hyperlink ref="F163" r:id="rId51" xr:uid="{00000000-0004-0000-0100-000036000000}"/>
    <hyperlink ref="F185" r:id="rId52" xr:uid="{00000000-0004-0000-0100-000037000000}"/>
    <hyperlink ref="F187" r:id="rId53" xr:uid="{00000000-0004-0000-0100-000038000000}"/>
    <hyperlink ref="F188" r:id="rId54" xr:uid="{00000000-0004-0000-0100-000039000000}"/>
    <hyperlink ref="F184" r:id="rId55" xr:uid="{00000000-0004-0000-0100-00003A000000}"/>
    <hyperlink ref="F191" r:id="rId56" xr:uid="{00000000-0004-0000-0100-00003B000000}"/>
    <hyperlink ref="F193" r:id="rId57" xr:uid="{00000000-0004-0000-0100-00003C000000}"/>
    <hyperlink ref="F196" r:id="rId58" xr:uid="{00000000-0004-0000-0100-00003D000000}"/>
    <hyperlink ref="F189" r:id="rId59" xr:uid="{00000000-0004-0000-0100-00003E000000}"/>
    <hyperlink ref="F165" r:id="rId60" xr:uid="{00000000-0004-0000-0100-00003F000000}"/>
    <hyperlink ref="F166" r:id="rId61" xr:uid="{00000000-0004-0000-0100-000040000000}"/>
    <hyperlink ref="F167" r:id="rId62" xr:uid="{00000000-0004-0000-0100-000041000000}"/>
    <hyperlink ref="F169" r:id="rId63" xr:uid="{00000000-0004-0000-0100-000042000000}"/>
    <hyperlink ref="F168" r:id="rId64" xr:uid="{00000000-0004-0000-0100-000043000000}"/>
    <hyperlink ref="F170" r:id="rId65" xr:uid="{00000000-0004-0000-0100-000044000000}"/>
    <hyperlink ref="F171" r:id="rId66" xr:uid="{00000000-0004-0000-0100-000045000000}"/>
    <hyperlink ref="F164" r:id="rId67" xr:uid="{00000000-0004-0000-0100-000046000000}"/>
    <hyperlink ref="F201" r:id="rId68" xr:uid="{00000000-0004-0000-0100-000047000000}"/>
    <hyperlink ref="F202" r:id="rId69" xr:uid="{00000000-0004-0000-0100-000048000000}"/>
    <hyperlink ref="F199" r:id="rId70" xr:uid="{00000000-0004-0000-0100-000049000000}"/>
    <hyperlink ref="F198" r:id="rId71" xr:uid="{00000000-0004-0000-0100-00004A000000}"/>
    <hyperlink ref="F203" r:id="rId72" xr:uid="{00000000-0004-0000-0100-00004B000000}"/>
    <hyperlink ref="F206" r:id="rId73" xr:uid="{00000000-0004-0000-0100-00004C000000}"/>
    <hyperlink ref="F208" r:id="rId74" xr:uid="{00000000-0004-0000-0100-00004D000000}"/>
    <hyperlink ref="F205" r:id="rId75" xr:uid="{00000000-0004-0000-0100-00004E000000}"/>
    <hyperlink ref="F210" r:id="rId76" xr:uid="{00000000-0004-0000-0100-00004F000000}"/>
    <hyperlink ref="F209" r:id="rId77" xr:uid="{00000000-0004-0000-0100-000050000000}"/>
    <hyperlink ref="F211" r:id="rId78" xr:uid="{00000000-0004-0000-0100-000051000000}"/>
    <hyperlink ref="F212" r:id="rId79" xr:uid="{00000000-0004-0000-0100-000052000000}"/>
    <hyperlink ref="F215" r:id="rId80" xr:uid="{00000000-0004-0000-0100-000053000000}"/>
    <hyperlink ref="F216" r:id="rId81" xr:uid="{00000000-0004-0000-0100-000054000000}"/>
    <hyperlink ref="F217" r:id="rId82" xr:uid="{00000000-0004-0000-0100-000055000000}"/>
    <hyperlink ref="F219" r:id="rId83" xr:uid="{00000000-0004-0000-0100-000056000000}"/>
    <hyperlink ref="F220" r:id="rId84" xr:uid="{00000000-0004-0000-0100-000057000000}"/>
    <hyperlink ref="F221" r:id="rId85" xr:uid="{00000000-0004-0000-0100-000058000000}"/>
    <hyperlink ref="F222" r:id="rId86" display="Sarokoff, R. A., &amp; Sturmey, P. (2004). The effects of behavioral skills training on staff implementation of discrete-trial teaching. Journal of Applied Behavior Analysis, 37, 535–538; " xr:uid="{00000000-0004-0000-0100-000059000000}"/>
    <hyperlink ref="F223" r:id="rId87" xr:uid="{00000000-0004-0000-0100-00005A000000}"/>
    <hyperlink ref="F218" r:id="rId88" xr:uid="{00000000-0004-0000-0100-00005B000000}"/>
    <hyperlink ref="F224" r:id="rId89" xr:uid="{00000000-0004-0000-0100-00005C000000}"/>
    <hyperlink ref="F226" r:id="rId90" xr:uid="{00000000-0004-0000-0100-00005D000000}"/>
    <hyperlink ref="F227" r:id="rId91" xr:uid="{00000000-0004-0000-0100-00005E000000}"/>
    <hyperlink ref="F228" r:id="rId92" xr:uid="{00000000-0004-0000-0100-00005F000000}"/>
    <hyperlink ref="F231" r:id="rId93" xr:uid="{00000000-0004-0000-0100-000060000000}"/>
    <hyperlink ref="F233" r:id="rId94" xr:uid="{00000000-0004-0000-0100-000061000000}"/>
    <hyperlink ref="F237" r:id="rId95" xr:uid="{00000000-0004-0000-0100-000062000000}"/>
    <hyperlink ref="F238" r:id="rId96" xr:uid="{00000000-0004-0000-0100-000063000000}"/>
    <hyperlink ref="F239" r:id="rId97" xr:uid="{00000000-0004-0000-0100-000064000000}"/>
    <hyperlink ref="F242" r:id="rId98" xr:uid="{00000000-0004-0000-0100-000065000000}"/>
    <hyperlink ref="F236" r:id="rId99" xr:uid="{00000000-0004-0000-0100-000066000000}"/>
    <hyperlink ref="F235" r:id="rId100" xr:uid="{00000000-0004-0000-0100-000067000000}"/>
    <hyperlink ref="F244" r:id="rId101" xr:uid="{00000000-0004-0000-0100-000068000000}"/>
    <hyperlink ref="F243" r:id="rId102" xr:uid="{00000000-0004-0000-0100-000069000000}"/>
    <hyperlink ref="F246" r:id="rId103" xr:uid="{00000000-0004-0000-0100-00006A000000}"/>
    <hyperlink ref="F245" r:id="rId104" xr:uid="{00000000-0004-0000-0100-00006B000000}"/>
    <hyperlink ref="F248" r:id="rId105" xr:uid="{00000000-0004-0000-0100-00006C000000}"/>
    <hyperlink ref="F110" r:id="rId106" xr:uid="{00000000-0004-0000-0100-00006D000000}"/>
    <hyperlink ref="F118" r:id="rId107" xr:uid="{00000000-0004-0000-0100-00006E000000}"/>
    <hyperlink ref="F157" r:id="rId108" xr:uid="{00000000-0004-0000-0100-00006F000000}"/>
    <hyperlink ref="F158" r:id="rId109" xr:uid="{00000000-0004-0000-0100-000070000000}"/>
    <hyperlink ref="F214" r:id="rId110" xr:uid="{00000000-0004-0000-0100-000071000000}"/>
    <hyperlink ref="F229" r:id="rId111" xr:uid="{00000000-0004-0000-0100-000072000000}"/>
    <hyperlink ref="F232" r:id="rId112" xr:uid="{00000000-0004-0000-0100-000073000000}"/>
    <hyperlink ref="F241" r:id="rId113" xr:uid="{00000000-0004-0000-0100-000074000000}"/>
    <hyperlink ref="F249" r:id="rId114" xr:uid="{00000000-0004-0000-0100-000075000000}"/>
    <hyperlink ref="F247" r:id="rId115" xr:uid="{00000000-0004-0000-0100-000076000000}"/>
    <hyperlink ref="F27" r:id="rId116" xr:uid="{00000000-0004-0000-0100-000078000000}"/>
    <hyperlink ref="F26" r:id="rId117" xr:uid="{00000000-0004-0000-0100-000079000000}"/>
    <hyperlink ref="F23" r:id="rId118" xr:uid="{00000000-0004-0000-0100-00007A000000}"/>
    <hyperlink ref="F4" r:id="rId119" xr:uid="{00000000-0004-0000-0100-00007B000000}"/>
    <hyperlink ref="F54" r:id="rId120" xr:uid="{00000000-0004-0000-0100-00007C000000}"/>
    <hyperlink ref="F57" r:id="rId121" xr:uid="{00000000-0004-0000-0100-00007D000000}"/>
    <hyperlink ref="F52" r:id="rId122" xr:uid="{00000000-0004-0000-0100-00007E000000}"/>
    <hyperlink ref="F53" r:id="rId123" xr:uid="{00000000-0004-0000-0100-00007F000000}"/>
    <hyperlink ref="F59" r:id="rId124" xr:uid="{00000000-0004-0000-0100-000080000000}"/>
    <hyperlink ref="F41" r:id="rId125" xr:uid="{00000000-0004-0000-0100-000081000000}"/>
    <hyperlink ref="F39" r:id="rId126" xr:uid="{00000000-0004-0000-0100-000082000000}"/>
    <hyperlink ref="F3" r:id="rId127" xr:uid="{00000000-0004-0000-0100-000083000000}"/>
    <hyperlink ref="F61" r:id="rId128" xr:uid="{00000000-0004-0000-0100-000084000000}"/>
    <hyperlink ref="F62" r:id="rId129" xr:uid="{00000000-0004-0000-0100-000085000000}"/>
    <hyperlink ref="F64" r:id="rId130" xr:uid="{00000000-0004-0000-0100-000086000000}"/>
    <hyperlink ref="F60" r:id="rId131" xr:uid="{00000000-0004-0000-0100-000087000000}"/>
    <hyperlink ref="F47" r:id="rId132" xr:uid="{00000000-0004-0000-0100-000088000000}"/>
    <hyperlink ref="F48" r:id="rId133" xr:uid="{00000000-0004-0000-0100-000089000000}"/>
    <hyperlink ref="F74" r:id="rId134" xr:uid="{00000000-0004-0000-0100-00008A000000}"/>
    <hyperlink ref="F71" r:id="rId135" xr:uid="{00000000-0004-0000-0100-00008B000000}"/>
    <hyperlink ref="F58" r:id="rId136" xr:uid="{00000000-0004-0000-0100-00008C000000}"/>
    <hyperlink ref="F56" r:id="rId137" xr:uid="{00000000-0004-0000-0100-00008D000000}"/>
    <hyperlink ref="F55" r:id="rId138" xr:uid="{00000000-0004-0000-0100-00008E000000}"/>
    <hyperlink ref="F67" r:id="rId139" xr:uid="{00000000-0004-0000-0100-00008F000000}"/>
    <hyperlink ref="F68" r:id="rId140" display="Claes, C., Van Hove, G., Vandevelde, S., van Loon, J., &amp; Schalock, R. (2010).  Person-centered planning: analysis of research and effectiveness. Intellectual and Developmental Disabilities, 48(6), 432-453. ; " xr:uid="{00000000-0004-0000-0100-000090000000}"/>
    <hyperlink ref="F70" r:id="rId141" xr:uid="{00000000-0004-0000-0100-000091000000}"/>
    <hyperlink ref="F49" r:id="rId142" display="Claes, C., Van Hove, G., Vandevelde, S., van Loon, J., &amp; Schalock, R. (2010).  Person-centered planning: analysis of research and effectiveness. Intellectual and Developmental Disabilities, 48(6), 432-453. ; " xr:uid="{00000000-0004-0000-0100-000092000000}"/>
    <hyperlink ref="F51" r:id="rId143" xr:uid="{00000000-0004-0000-0100-000093000000}"/>
    <hyperlink ref="F19" r:id="rId144" xr:uid="{00000000-0004-0000-0100-000094000000}"/>
    <hyperlink ref="F33" r:id="rId145" xr:uid="{00000000-0004-0000-0100-000095000000}"/>
    <hyperlink ref="F6" r:id="rId146" xr:uid="{00000000-0004-0000-0100-000096000000}"/>
    <hyperlink ref="F34" r:id="rId147" xr:uid="{00000000-0004-0000-0100-000097000000}"/>
    <hyperlink ref="F37" r:id="rId148" xr:uid="{00000000-0004-0000-0100-000098000000}"/>
    <hyperlink ref="F36" r:id="rId149" xr:uid="{00000000-0004-0000-0100-000099000000}"/>
    <hyperlink ref="F38" r:id="rId150" xr:uid="{00000000-0004-0000-0100-00009A000000}"/>
    <hyperlink ref="F35" r:id="rId151" xr:uid="{00000000-0004-0000-0100-00009B000000}"/>
    <hyperlink ref="F42" r:id="rId152" xr:uid="{00000000-0004-0000-0100-00009C000000}"/>
    <hyperlink ref="F63" r:id="rId153" xr:uid="{00000000-0004-0000-0100-00009D000000}"/>
    <hyperlink ref="F65" r:id="rId154" xr:uid="{00000000-0004-0000-0100-00009E000000}"/>
    <hyperlink ref="F44" r:id="rId155" display="Heineman, M. (2015).  Positive behavior support for individuals with behavior challenges. Behavior Analysis in Practice 8(1), 101-108. doi: 10.1007/s40617-015-0051-6 " xr:uid="{00000000-0004-0000-0100-00009F000000}"/>
    <hyperlink ref="F40" r:id="rId156" display="Heineman, M. (2015).  Positive behavior support for individuals with behavior challenges. Behavior Analysis in Practice 8(1), 101-108. doi: 10.1007/s40617-015-0051-6 " xr:uid="{00000000-0004-0000-0100-0000A0000000}"/>
    <hyperlink ref="F21" r:id="rId157" xr:uid="{00000000-0004-0000-0100-0000A1000000}"/>
    <hyperlink ref="F66" r:id="rId158" xr:uid="{00000000-0004-0000-0100-0000A2000000}"/>
    <hyperlink ref="F43" r:id="rId159" xr:uid="{00000000-0004-0000-0100-0000A3000000}"/>
    <hyperlink ref="F69" r:id="rId160" xr:uid="{00000000-0004-0000-0100-0000A4000000}"/>
    <hyperlink ref="F50" r:id="rId161" xr:uid="{00000000-0004-0000-0100-0000A5000000}"/>
    <hyperlink ref="F125" r:id="rId162" display="LeBlanc, L.A., Raetz, P.B., Sellers, T.P., &amp; Carr, J.E. (2016). A proposed model for selecting measurement procedures for the assessment and treatment of problem behavior. Behavior Analysis in Practice (9), 77-83." xr:uid="{00000000-0004-0000-0100-0000A6000000}"/>
    <hyperlink ref="F5" r:id="rId163" xr:uid="{00000000-0004-0000-0100-0000A7000000}"/>
    <hyperlink ref="F7" r:id="rId164" xr:uid="{00000000-0004-0000-0100-0000A8000000}"/>
    <hyperlink ref="F9" r:id="rId165" xr:uid="{00000000-0004-0000-0100-0000A9000000}"/>
    <hyperlink ref="F10" r:id="rId166" xr:uid="{00000000-0004-0000-0100-0000AA000000}"/>
    <hyperlink ref="F11" r:id="rId167" xr:uid="{00000000-0004-0000-0100-0000AB000000}"/>
    <hyperlink ref="F12" r:id="rId168" xr:uid="{00000000-0004-0000-0100-0000AC000000}"/>
    <hyperlink ref="F14" r:id="rId169" xr:uid="{00000000-0004-0000-0100-0000AD000000}"/>
    <hyperlink ref="F15" r:id="rId170" xr:uid="{00000000-0004-0000-0100-0000AE000000}"/>
    <hyperlink ref="F16" r:id="rId171" xr:uid="{00000000-0004-0000-0100-0000AF000000}"/>
    <hyperlink ref="F17" r:id="rId172" xr:uid="{00000000-0004-0000-0100-0000B0000000}"/>
    <hyperlink ref="F20" r:id="rId173" xr:uid="{00000000-0004-0000-0100-0000B1000000}"/>
    <hyperlink ref="F22" r:id="rId174" xr:uid="{00000000-0004-0000-0100-0000B2000000}"/>
    <hyperlink ref="F78" r:id="rId175" xr:uid="{00000000-0004-0000-0100-0000B3000000}"/>
    <hyperlink ref="F148" r:id="rId176" xr:uid="{00000000-0004-0000-0100-0000B4000000}"/>
    <hyperlink ref="F147" r:id="rId177" xr:uid="{00000000-0004-0000-0100-0000B5000000}"/>
    <hyperlink ref="F186" r:id="rId178" xr:uid="{00000000-0004-0000-0100-0000B6000000}"/>
    <hyperlink ref="F190" r:id="rId179" xr:uid="{00000000-0004-0000-0100-0000B7000000}"/>
    <hyperlink ref="F192" r:id="rId180" xr:uid="{00000000-0004-0000-0100-0000B8000000}"/>
    <hyperlink ref="F194" r:id="rId181" xr:uid="{00000000-0004-0000-0100-0000B9000000}"/>
    <hyperlink ref="F195" r:id="rId182" xr:uid="{00000000-0004-0000-0100-0000BA000000}"/>
    <hyperlink ref="F28" r:id="rId183" xr:uid="{00000000-0004-0000-0100-0000BB000000}"/>
    <hyperlink ref="F13" r:id="rId184" xr:uid="{00000000-0004-0000-0100-0000BC000000}"/>
    <hyperlink ref="F72" r:id="rId185" xr:uid="{00000000-0004-0000-0100-0000BD000000}"/>
    <hyperlink ref="F24" r:id="rId186" xr:uid="{00000000-0004-0000-0100-0000BE000000}"/>
    <hyperlink ref="F25" r:id="rId187" xr:uid="{00000000-0004-0000-0100-0000BF000000}"/>
    <hyperlink ref="F8" r:id="rId188" xr:uid="{00000000-0004-0000-0100-0000C0000000}"/>
    <hyperlink ref="F75" r:id="rId189" xr:uid="{00000000-0004-0000-0100-0000C1000000}"/>
    <hyperlink ref="F77" r:id="rId190" xr:uid="{00000000-0004-0000-0100-0000C2000000}"/>
    <hyperlink ref="F130" r:id="rId191" xr:uid="{00000000-0004-0000-0100-0000C3000000}"/>
    <hyperlink ref="F230" r:id="rId192" xr:uid="{00000000-0004-0000-0100-0000C4000000}"/>
    <hyperlink ref="F116" r:id="rId193" xr:uid="{9883C0B4-1E42-4A1C-BED8-931DFE85E01F}"/>
    <hyperlink ref="F180" r:id="rId194" xr:uid="{31AF924A-E7BC-4160-97BB-4D245D411F21}"/>
    <hyperlink ref="F181" r:id="rId195" xr:uid="{5B780420-931E-4E9F-964D-ADA1EFFED802}"/>
    <hyperlink ref="F29" r:id="rId196" xr:uid="{02E415A2-8340-44F2-B239-72B34C8D864E}"/>
    <hyperlink ref="F31" r:id="rId197" xr:uid="{DD0D072B-5668-42EB-895C-C483F051B519}"/>
    <hyperlink ref="F30" r:id="rId198" xr:uid="{D37DF7D8-C6A0-4974-8924-971586F46B84}"/>
    <hyperlink ref="F46" r:id="rId199" xr:uid="{98805913-41F1-4395-A803-1B3D421B6BF2}"/>
    <hyperlink ref="F45" r:id="rId200" xr:uid="{AAEDE89B-26D2-464B-B38E-0ACE829E7D95}"/>
    <hyperlink ref="F73" r:id="rId201" xr:uid="{AC12014C-1F82-417E-B86C-11A42D61F2D5}"/>
    <hyperlink ref="F82" r:id="rId202" xr:uid="{60F9EB01-DFC0-4D0E-8496-687DAAB5DBA0}"/>
    <hyperlink ref="F91" r:id="rId203" display="Langthorne, P. &amp; McGill, P. (2009). A tutorial on the concept of motivating operation and its importance to application. Behavior Analysis in Practice. https://doi.org/10.1007/BF03391745" xr:uid="{FD49B53E-40A2-47DF-AED4-72E1BED06A56}"/>
    <hyperlink ref="F150" r:id="rId204" display="Weber, J., Fahmie, T., Walker, S., Lambert, J., Copeland, B., Freetly, T., Zangrillo, A. (2024).  Exploring factors that influence the efficacy of functional communication training.  Journal of Applied Behavior Analysis, 57(3), 709-724. https://doi.org/10.1002/jaba.1078" xr:uid="{0AE3CFEC-11B6-44C6-8772-608A766B9C70}"/>
    <hyperlink ref="F200" r:id="rId205" display="Frank-Crawford, M.A., Piersma, D.E., Fernandez, N., Tate, S.A., Bustamante, E.A. (2024). Protective procedures in functional analysis of self-injurious behavior: An updated scoping review.  Journal of Applied Behavior Analysis, 57(4), 840-858. https://doi.org/10.1002/jaba.2906" xr:uid="{6745C776-15A5-4F2F-949B-A88D99ADD6E4}"/>
    <hyperlink ref="F240" r:id="rId206" display="Ruiz, J.A., Sánchez, C.G.G. (2024). Creating Plots for Single-Subject Research Designs in R. Behavior Analysis In Practice. https://doi.org/10.1007/s40617-024-01032-x" xr:uid="{0DDC50D7-13E3-4E88-AF15-639AB86E1F16}"/>
    <hyperlink ref="F108" r:id="rId207" xr:uid="{00000000-0004-0000-0100-000021000000}"/>
    <hyperlink ref="F106" r:id="rId208" xr:uid="{E0101388-DCBA-4AD4-A7C7-D0ADDDA9DACF}"/>
    <hyperlink ref="F135" r:id="rId209" xr:uid="{8184DDE6-19D9-473D-B516-AE6C558EA349}"/>
    <hyperlink ref="F140" r:id="rId210" xr:uid="{929FF309-4F98-44AE-BDEC-9F5D14625538}"/>
    <hyperlink ref="F143" r:id="rId211" xr:uid="{68F813EB-2AF8-4A43-BBCB-E56D4284B958}"/>
    <hyperlink ref="F132" r:id="rId212" xr:uid="{2A83CD36-612D-467C-B996-88AFED9EA42E}"/>
  </hyperlinks>
  <pageMargins left="0.7" right="0.7" top="0.75" bottom="0.75" header="0.3" footer="0.3"/>
  <pageSetup orientation="portrait" r:id="rId2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I104"/>
  <sheetViews>
    <sheetView zoomScaleNormal="100" workbookViewId="0">
      <pane ySplit="11" topLeftCell="A12" activePane="bottomLeft" state="frozen"/>
      <selection pane="bottomLeft" activeCell="C100" sqref="C100"/>
    </sheetView>
  </sheetViews>
  <sheetFormatPr defaultColWidth="28.85546875" defaultRowHeight="15" x14ac:dyDescent="0.25"/>
  <cols>
    <col min="1" max="1" width="27.42578125" bestFit="1" customWidth="1"/>
    <col min="2" max="2" width="63.28515625" style="16" bestFit="1" customWidth="1"/>
    <col min="3" max="3" width="109.42578125" style="16" bestFit="1" customWidth="1"/>
    <col min="5" max="5" width="6.85546875" hidden="1" customWidth="1"/>
    <col min="6" max="6" width="7.7109375" hidden="1" customWidth="1"/>
    <col min="7" max="7" width="7" hidden="1" customWidth="1"/>
    <col min="8" max="8" width="28.85546875" hidden="1" customWidth="1"/>
  </cols>
  <sheetData>
    <row r="1" spans="1:9" ht="14.45" hidden="1" customHeight="1" x14ac:dyDescent="0.25">
      <c r="A1" s="384" t="s">
        <v>283</v>
      </c>
      <c r="B1" s="384"/>
      <c r="C1" s="384"/>
      <c r="D1" s="83"/>
      <c r="E1" s="83"/>
      <c r="F1" s="83"/>
      <c r="G1" s="83"/>
      <c r="H1" s="83"/>
      <c r="I1" s="83"/>
    </row>
    <row r="2" spans="1:9" ht="14.45" hidden="1" customHeight="1" x14ac:dyDescent="0.25">
      <c r="A2" s="384"/>
      <c r="B2" s="384"/>
      <c r="C2" s="384"/>
      <c r="D2" s="83"/>
      <c r="E2" s="83"/>
      <c r="F2" s="83"/>
      <c r="G2" s="83"/>
      <c r="H2" s="83"/>
      <c r="I2" s="83"/>
    </row>
    <row r="3" spans="1:9" ht="14.45" hidden="1" customHeight="1" x14ac:dyDescent="0.25">
      <c r="A3" s="384"/>
      <c r="B3" s="384"/>
      <c r="C3" s="384"/>
      <c r="D3" s="83"/>
      <c r="E3" s="83"/>
      <c r="F3" s="83"/>
      <c r="G3" s="83"/>
      <c r="H3" s="83"/>
      <c r="I3" s="83"/>
    </row>
    <row r="4" spans="1:9" ht="14.45" hidden="1" customHeight="1" x14ac:dyDescent="0.25">
      <c r="A4" s="384"/>
      <c r="B4" s="384"/>
      <c r="C4" s="384"/>
      <c r="D4" s="83"/>
      <c r="E4" s="83"/>
      <c r="F4" s="83"/>
      <c r="G4" s="83"/>
      <c r="H4" s="83"/>
      <c r="I4" s="83"/>
    </row>
    <row r="5" spans="1:9" ht="14.45" hidden="1" customHeight="1" x14ac:dyDescent="0.25">
      <c r="A5" s="384"/>
      <c r="B5" s="384"/>
      <c r="C5" s="384"/>
      <c r="D5" s="83"/>
      <c r="E5" s="83"/>
      <c r="F5" s="83"/>
      <c r="G5" s="83"/>
      <c r="H5" s="83"/>
      <c r="I5" s="83"/>
    </row>
    <row r="6" spans="1:9" ht="14.45" hidden="1" customHeight="1" x14ac:dyDescent="0.25">
      <c r="A6" s="384"/>
      <c r="B6" s="384"/>
      <c r="C6" s="384"/>
      <c r="D6" s="83"/>
      <c r="E6" s="83"/>
      <c r="F6" s="83"/>
      <c r="G6" s="83"/>
      <c r="H6" s="83"/>
      <c r="I6" s="83"/>
    </row>
    <row r="7" spans="1:9" ht="14.45" hidden="1" customHeight="1" x14ac:dyDescent="0.25">
      <c r="A7" s="384"/>
      <c r="B7" s="384"/>
      <c r="C7" s="384"/>
      <c r="D7" s="83"/>
      <c r="E7" s="83"/>
      <c r="F7" s="83"/>
      <c r="G7" s="83"/>
      <c r="H7" s="83"/>
      <c r="I7" s="83"/>
    </row>
    <row r="8" spans="1:9" ht="14.45" hidden="1" customHeight="1" x14ac:dyDescent="0.25">
      <c r="A8" s="384"/>
      <c r="B8" s="384"/>
      <c r="C8" s="384"/>
      <c r="D8" s="83"/>
      <c r="E8" s="83"/>
      <c r="F8" s="83"/>
      <c r="G8" s="83"/>
      <c r="H8" s="83"/>
      <c r="I8" s="83"/>
    </row>
    <row r="9" spans="1:9" x14ac:dyDescent="0.25">
      <c r="A9" s="384"/>
      <c r="B9" s="384"/>
      <c r="C9" s="384"/>
      <c r="D9" s="83"/>
      <c r="E9" s="83"/>
      <c r="F9" s="83"/>
      <c r="G9" s="83"/>
      <c r="H9" s="83"/>
      <c r="I9" s="83"/>
    </row>
    <row r="10" spans="1:9" x14ac:dyDescent="0.25">
      <c r="A10" s="83"/>
      <c r="B10" s="117"/>
      <c r="C10" s="117"/>
      <c r="D10" s="83"/>
      <c r="E10" s="83"/>
      <c r="F10" s="83"/>
      <c r="G10" s="83"/>
      <c r="H10" s="83"/>
      <c r="I10" s="83"/>
    </row>
    <row r="11" spans="1:9" x14ac:dyDescent="0.25">
      <c r="A11" s="84" t="s">
        <v>284</v>
      </c>
      <c r="B11" s="117" t="s">
        <v>285</v>
      </c>
      <c r="C11" s="117" t="s">
        <v>286</v>
      </c>
      <c r="D11" s="83"/>
      <c r="E11" s="83" t="s">
        <v>287</v>
      </c>
      <c r="F11" s="83" t="s">
        <v>288</v>
      </c>
      <c r="G11" s="83" t="s">
        <v>289</v>
      </c>
      <c r="H11" s="83"/>
      <c r="I11" s="83"/>
    </row>
    <row r="12" spans="1:9" x14ac:dyDescent="0.25">
      <c r="A12" s="83" t="s">
        <v>21</v>
      </c>
      <c r="B12" s="117" t="s">
        <v>23</v>
      </c>
      <c r="C12" s="118" t="s">
        <v>290</v>
      </c>
      <c r="D12" s="83"/>
      <c r="E12" s="83">
        <f>IF(BSPARI!$E12="",0,IF(BSPARI!E12="X",2,1))</f>
        <v>0</v>
      </c>
      <c r="F12" s="83" t="e">
        <f>IF(#REF!="",0,IF(#REF!="X",20,10))</f>
        <v>#REF!</v>
      </c>
      <c r="G12" s="83" t="e">
        <f>SUM(E12:F12)</f>
        <v>#REF!</v>
      </c>
      <c r="H12" s="83">
        <v>12</v>
      </c>
      <c r="I12" s="83"/>
    </row>
    <row r="13" spans="1:9" x14ac:dyDescent="0.25">
      <c r="A13" s="83" t="s">
        <v>21</v>
      </c>
      <c r="B13" s="117" t="s">
        <v>27</v>
      </c>
      <c r="C13" s="119" t="s">
        <v>291</v>
      </c>
      <c r="D13" s="83"/>
      <c r="E13" s="83">
        <f>IF(BSPARI!$E13="",0,IF(BSPARI!E13="X",2,1))</f>
        <v>0</v>
      </c>
      <c r="F13" s="83" t="e">
        <f>IF(#REF!="",0,IF(#REF!="X",20,10))</f>
        <v>#REF!</v>
      </c>
      <c r="G13" s="83" t="e">
        <f t="shared" ref="G13:G76" si="0">SUM(E13:F13)</f>
        <v>#REF!</v>
      </c>
      <c r="H13" s="83">
        <v>13</v>
      </c>
      <c r="I13" s="83"/>
    </row>
    <row r="14" spans="1:9" x14ac:dyDescent="0.25">
      <c r="A14" s="83" t="s">
        <v>21</v>
      </c>
      <c r="B14" s="117" t="s">
        <v>29</v>
      </c>
      <c r="C14" s="118" t="s">
        <v>292</v>
      </c>
      <c r="D14" s="83"/>
      <c r="E14" s="83">
        <f>IF(BSPARI!$E14="",0,IF(BSPARI!E14="X",2,1))</f>
        <v>0</v>
      </c>
      <c r="F14" s="83" t="e">
        <f>IF(#REF!="",0,IF(#REF!="X",20,10))</f>
        <v>#REF!</v>
      </c>
      <c r="G14" s="83" t="e">
        <f t="shared" si="0"/>
        <v>#REF!</v>
      </c>
      <c r="H14" s="83">
        <v>14</v>
      </c>
      <c r="I14" s="83"/>
    </row>
    <row r="15" spans="1:9" x14ac:dyDescent="0.25">
      <c r="A15" s="83" t="s">
        <v>21</v>
      </c>
      <c r="B15" s="117" t="s">
        <v>31</v>
      </c>
      <c r="C15" s="119" t="s">
        <v>293</v>
      </c>
      <c r="D15" s="83"/>
      <c r="E15" s="83">
        <f>IF(BSPARI!$E15="",0,IF(BSPARI!E15="X",2,1))</f>
        <v>0</v>
      </c>
      <c r="F15" s="83" t="e">
        <f>IF(#REF!="",0,IF(#REF!="X",20,10))</f>
        <v>#REF!</v>
      </c>
      <c r="G15" s="83" t="e">
        <f t="shared" si="0"/>
        <v>#REF!</v>
      </c>
      <c r="H15" s="83">
        <v>15</v>
      </c>
      <c r="I15" s="83"/>
    </row>
    <row r="16" spans="1:9" ht="30" x14ac:dyDescent="0.25">
      <c r="A16" s="83" t="s">
        <v>21</v>
      </c>
      <c r="B16" s="117" t="s">
        <v>33</v>
      </c>
      <c r="C16" s="118" t="s">
        <v>294</v>
      </c>
      <c r="D16" s="83"/>
      <c r="E16" s="83">
        <f>IF(BSPARI!$E16="",0,IF(BSPARI!E16="X",2,1))</f>
        <v>0</v>
      </c>
      <c r="F16" s="83" t="e">
        <f>IF(#REF!="",0,IF(#REF!="X",20,10))</f>
        <v>#REF!</v>
      </c>
      <c r="G16" s="83" t="e">
        <f t="shared" si="0"/>
        <v>#REF!</v>
      </c>
      <c r="H16" s="83">
        <v>16</v>
      </c>
      <c r="I16" s="83"/>
    </row>
    <row r="17" spans="1:9" x14ac:dyDescent="0.25">
      <c r="A17" s="83" t="s">
        <v>21</v>
      </c>
      <c r="B17" s="117" t="s">
        <v>35</v>
      </c>
      <c r="C17" s="118" t="s">
        <v>295</v>
      </c>
      <c r="D17" s="83"/>
      <c r="E17" s="83">
        <f>IF(BSPARI!$E17="",0,IF(BSPARI!E17="X",2,1))</f>
        <v>0</v>
      </c>
      <c r="F17" s="83" t="e">
        <f>IF(#REF!="",0,IF(#REF!="X",20,10))</f>
        <v>#REF!</v>
      </c>
      <c r="G17" s="83" t="e">
        <f t="shared" si="0"/>
        <v>#REF!</v>
      </c>
      <c r="H17" s="83">
        <v>17</v>
      </c>
      <c r="I17" s="83"/>
    </row>
    <row r="18" spans="1:9" ht="30" x14ac:dyDescent="0.25">
      <c r="A18" s="83" t="s">
        <v>21</v>
      </c>
      <c r="B18" s="117" t="s">
        <v>37</v>
      </c>
      <c r="C18" s="118" t="s">
        <v>296</v>
      </c>
      <c r="D18" s="83"/>
      <c r="E18" s="83">
        <f>IF(BSPARI!$E18="",0,IF(BSPARI!E18="X",2,1))</f>
        <v>0</v>
      </c>
      <c r="F18" s="83" t="e">
        <f>IF(#REF!="",0,IF(#REF!="X",20,10))</f>
        <v>#REF!</v>
      </c>
      <c r="G18" s="83" t="e">
        <f t="shared" si="0"/>
        <v>#REF!</v>
      </c>
      <c r="H18" s="83">
        <v>18</v>
      </c>
      <c r="I18" s="83"/>
    </row>
    <row r="19" spans="1:9" ht="30" x14ac:dyDescent="0.25">
      <c r="A19" s="83" t="s">
        <v>21</v>
      </c>
      <c r="B19" s="117" t="s">
        <v>142</v>
      </c>
      <c r="C19" s="118" t="s">
        <v>297</v>
      </c>
      <c r="D19" s="83"/>
      <c r="E19" s="83">
        <f>IF(BSPARI!$E19="",0,IF(BSPARI!E19="X",2,1))</f>
        <v>0</v>
      </c>
      <c r="F19" s="83" t="e">
        <f>IF(#REF!="",0,IF(#REF!="X",20,10))</f>
        <v>#REF!</v>
      </c>
      <c r="G19" s="83" t="e">
        <f t="shared" si="0"/>
        <v>#REF!</v>
      </c>
      <c r="H19" s="83">
        <v>19</v>
      </c>
      <c r="I19" s="83"/>
    </row>
    <row r="20" spans="1:9" ht="45" x14ac:dyDescent="0.25">
      <c r="A20" s="83" t="s">
        <v>21</v>
      </c>
      <c r="B20" s="117" t="s">
        <v>43</v>
      </c>
      <c r="C20" s="119" t="s">
        <v>298</v>
      </c>
      <c r="D20" s="83"/>
      <c r="E20" s="83">
        <f>IF(BSPARI!$E20="",0,IF(BSPARI!E20="X",2,1))</f>
        <v>0</v>
      </c>
      <c r="F20" s="83" t="e">
        <f>IF(#REF!="",0,IF(#REF!="X",20,10))</f>
        <v>#REF!</v>
      </c>
      <c r="G20" s="83" t="e">
        <f t="shared" si="0"/>
        <v>#REF!</v>
      </c>
      <c r="H20" s="83">
        <v>20</v>
      </c>
      <c r="I20" s="83"/>
    </row>
    <row r="21" spans="1:9" ht="30" x14ac:dyDescent="0.25">
      <c r="A21" s="83" t="s">
        <v>21</v>
      </c>
      <c r="B21" s="117" t="s">
        <v>46</v>
      </c>
      <c r="C21" s="119" t="s">
        <v>299</v>
      </c>
      <c r="D21" s="83"/>
      <c r="E21" s="83">
        <f>IF(BSPARI!$E21="",0,IF(BSPARI!E21="X",2,1))</f>
        <v>0</v>
      </c>
      <c r="F21" s="83" t="e">
        <f>IF(#REF!="",0,IF(#REF!="X",20,10))</f>
        <v>#REF!</v>
      </c>
      <c r="G21" s="83" t="e">
        <f t="shared" si="0"/>
        <v>#REF!</v>
      </c>
      <c r="H21" s="83">
        <v>21</v>
      </c>
      <c r="I21" s="83"/>
    </row>
    <row r="22" spans="1:9" hidden="1" x14ac:dyDescent="0.25">
      <c r="A22" s="83"/>
      <c r="B22" s="117"/>
      <c r="C22" s="119"/>
      <c r="D22" s="83"/>
      <c r="E22" s="83">
        <f>IF(BSPARI!$E22="",0,IF(BSPARI!E22="X",2,1))</f>
        <v>1</v>
      </c>
      <c r="F22" s="83" t="e">
        <f>IF(#REF!="",0,IF(#REF!="X",20,10))</f>
        <v>#REF!</v>
      </c>
      <c r="G22" s="83" t="e">
        <f t="shared" si="0"/>
        <v>#REF!</v>
      </c>
      <c r="H22" s="83">
        <v>22</v>
      </c>
      <c r="I22" s="83"/>
    </row>
    <row r="23" spans="1:9" hidden="1" x14ac:dyDescent="0.25">
      <c r="A23" s="83"/>
      <c r="B23" s="117"/>
      <c r="C23" s="119"/>
      <c r="D23" s="83"/>
      <c r="E23" s="83">
        <f>IF(BSPARI!$E23="",0,IF(BSPARI!E23="X",2,1))</f>
        <v>0</v>
      </c>
      <c r="F23" s="83" t="e">
        <f>IF(#REF!="",0,IF(#REF!="X",20,10))</f>
        <v>#REF!</v>
      </c>
      <c r="G23" s="83" t="e">
        <f t="shared" si="0"/>
        <v>#REF!</v>
      </c>
      <c r="H23" s="83">
        <v>23</v>
      </c>
      <c r="I23" s="83"/>
    </row>
    <row r="24" spans="1:9" ht="30" x14ac:dyDescent="0.25">
      <c r="A24" s="83" t="s">
        <v>53</v>
      </c>
      <c r="B24" s="117" t="s">
        <v>56</v>
      </c>
      <c r="C24" s="118" t="s">
        <v>300</v>
      </c>
      <c r="D24" s="83"/>
      <c r="E24" s="83">
        <f>IF(BSPARI!$E24="",0,IF(BSPARI!E24="X",2,1))</f>
        <v>0</v>
      </c>
      <c r="F24" s="83" t="e">
        <f>IF(#REF!="",0,IF(#REF!="X",20,10))</f>
        <v>#REF!</v>
      </c>
      <c r="G24" s="83" t="e">
        <f t="shared" si="0"/>
        <v>#REF!</v>
      </c>
      <c r="H24" s="83">
        <v>24</v>
      </c>
      <c r="I24" s="83"/>
    </row>
    <row r="25" spans="1:9" x14ac:dyDescent="0.25">
      <c r="A25" s="83" t="s">
        <v>53</v>
      </c>
      <c r="B25" s="117" t="s">
        <v>57</v>
      </c>
      <c r="C25" s="119" t="s">
        <v>301</v>
      </c>
      <c r="D25" s="83"/>
      <c r="E25" s="83">
        <f>IF(BSPARI!$E25="",0,IF(BSPARI!E25="X",2,1))</f>
        <v>0</v>
      </c>
      <c r="F25" s="83" t="e">
        <f>IF(#REF!="",0,IF(#REF!="X",20,10))</f>
        <v>#REF!</v>
      </c>
      <c r="G25" s="83" t="e">
        <f t="shared" si="0"/>
        <v>#REF!</v>
      </c>
      <c r="H25" s="83">
        <v>25</v>
      </c>
      <c r="I25" s="83"/>
    </row>
    <row r="26" spans="1:9" ht="30" x14ac:dyDescent="0.25">
      <c r="A26" s="83" t="s">
        <v>53</v>
      </c>
      <c r="B26" s="117" t="s">
        <v>144</v>
      </c>
      <c r="C26" s="119" t="s">
        <v>302</v>
      </c>
      <c r="D26" s="83"/>
      <c r="E26" s="83">
        <f>IF(BSPARI!$E26="",0,IF(BSPARI!E26="X",2,1))</f>
        <v>0</v>
      </c>
      <c r="F26" s="83" t="e">
        <f>IF(#REF!="",0,IF(#REF!="X",20,10))</f>
        <v>#REF!</v>
      </c>
      <c r="G26" s="83" t="e">
        <f t="shared" si="0"/>
        <v>#REF!</v>
      </c>
      <c r="H26" s="83">
        <v>26</v>
      </c>
      <c r="I26" s="83"/>
    </row>
    <row r="27" spans="1:9" ht="30" x14ac:dyDescent="0.25">
      <c r="A27" s="83" t="s">
        <v>53</v>
      </c>
      <c r="B27" s="117" t="s">
        <v>59</v>
      </c>
      <c r="C27" s="119" t="s">
        <v>303</v>
      </c>
      <c r="D27" s="83"/>
      <c r="E27" s="83">
        <f>IF(BSPARI!$E27="",0,IF(BSPARI!E27="X",2,1))</f>
        <v>0</v>
      </c>
      <c r="F27" s="83" t="e">
        <f>IF(#REF!="",0,IF(#REF!="X",20,10))</f>
        <v>#REF!</v>
      </c>
      <c r="G27" s="83" t="e">
        <f t="shared" si="0"/>
        <v>#REF!</v>
      </c>
      <c r="H27" s="83">
        <v>27</v>
      </c>
      <c r="I27" s="83"/>
    </row>
    <row r="28" spans="1:9" ht="30" x14ac:dyDescent="0.25">
      <c r="A28" s="83" t="s">
        <v>53</v>
      </c>
      <c r="B28" s="117" t="s">
        <v>147</v>
      </c>
      <c r="C28" s="119" t="s">
        <v>304</v>
      </c>
      <c r="D28" s="83"/>
      <c r="E28" s="83">
        <f>IF(BSPARI!$E28="",0,IF(BSPARI!E28="X",2,1))</f>
        <v>0</v>
      </c>
      <c r="F28" s="83" t="e">
        <f>IF(#REF!="",0,IF(#REF!="X",20,10))</f>
        <v>#REF!</v>
      </c>
      <c r="G28" s="83" t="e">
        <f t="shared" si="0"/>
        <v>#REF!</v>
      </c>
      <c r="H28" s="83">
        <v>28</v>
      </c>
      <c r="I28" s="83"/>
    </row>
    <row r="29" spans="1:9" ht="60" x14ac:dyDescent="0.25">
      <c r="A29" s="83" t="s">
        <v>53</v>
      </c>
      <c r="B29" s="117" t="s">
        <v>148</v>
      </c>
      <c r="C29" s="119" t="s">
        <v>305</v>
      </c>
      <c r="D29" s="83"/>
      <c r="E29" s="83">
        <f>IF(BSPARI!$E29="",0,IF(BSPARI!E29="X",2,1))</f>
        <v>0</v>
      </c>
      <c r="F29" s="83" t="e">
        <f>IF(#REF!="",0,IF(#REF!="X",20,10))</f>
        <v>#REF!</v>
      </c>
      <c r="G29" s="83" t="e">
        <f t="shared" si="0"/>
        <v>#REF!</v>
      </c>
      <c r="H29" s="83">
        <v>29</v>
      </c>
      <c r="I29" s="83"/>
    </row>
    <row r="30" spans="1:9" hidden="1" x14ac:dyDescent="0.25">
      <c r="A30" s="83"/>
      <c r="B30" s="117"/>
      <c r="C30" s="119"/>
      <c r="D30" s="83"/>
      <c r="E30" s="83">
        <f>IF(BSPARI!$E30="",0,IF(BSPARI!E30="X",2,1))</f>
        <v>1</v>
      </c>
      <c r="F30" s="83" t="e">
        <f>IF(#REF!="",0,IF(#REF!="X",20,10))</f>
        <v>#REF!</v>
      </c>
      <c r="G30" s="83" t="e">
        <f t="shared" si="0"/>
        <v>#REF!</v>
      </c>
      <c r="H30" s="83">
        <v>30</v>
      </c>
      <c r="I30" s="83"/>
    </row>
    <row r="31" spans="1:9" hidden="1" x14ac:dyDescent="0.25">
      <c r="A31" s="83"/>
      <c r="B31" s="117"/>
      <c r="C31" s="119"/>
      <c r="D31" s="83"/>
      <c r="E31" s="83">
        <f>IF(BSPARI!$E31="",0,IF(BSPARI!E31="X",2,1))</f>
        <v>1</v>
      </c>
      <c r="F31" s="83" t="e">
        <f>IF(#REF!="",0,IF(#REF!="X",20,10))</f>
        <v>#REF!</v>
      </c>
      <c r="G31" s="83" t="e">
        <f t="shared" si="0"/>
        <v>#REF!</v>
      </c>
      <c r="H31" s="83">
        <v>31</v>
      </c>
      <c r="I31" s="83"/>
    </row>
    <row r="32" spans="1:9" x14ac:dyDescent="0.25">
      <c r="A32" s="83" t="s">
        <v>63</v>
      </c>
      <c r="B32" s="117" t="s">
        <v>64</v>
      </c>
      <c r="C32" s="119" t="s">
        <v>306</v>
      </c>
      <c r="D32" s="83"/>
      <c r="E32" s="83">
        <f>IF(BSPARI!$E32="",0,IF(BSPARI!E32="X",2,1))</f>
        <v>0</v>
      </c>
      <c r="F32" s="83" t="e">
        <f>IF(#REF!="",0,IF(#REF!="X",20,10))</f>
        <v>#REF!</v>
      </c>
      <c r="G32" s="83" t="e">
        <f t="shared" si="0"/>
        <v>#REF!</v>
      </c>
      <c r="H32" s="83">
        <v>32</v>
      </c>
      <c r="I32" s="83"/>
    </row>
    <row r="33" spans="1:9" x14ac:dyDescent="0.25">
      <c r="A33" s="83" t="s">
        <v>63</v>
      </c>
      <c r="B33" s="117" t="s">
        <v>66</v>
      </c>
      <c r="C33" s="119" t="s">
        <v>307</v>
      </c>
      <c r="D33" s="83"/>
      <c r="E33" s="83">
        <f>IF(BSPARI!$E33="",0,IF(BSPARI!E33="X",2,1))</f>
        <v>0</v>
      </c>
      <c r="F33" s="83" t="e">
        <f>IF(#REF!="",0,IF(#REF!="X",20,10))</f>
        <v>#REF!</v>
      </c>
      <c r="G33" s="83" t="e">
        <f t="shared" si="0"/>
        <v>#REF!</v>
      </c>
      <c r="H33" s="83">
        <v>33</v>
      </c>
      <c r="I33" s="83"/>
    </row>
    <row r="34" spans="1:9" ht="30" x14ac:dyDescent="0.25">
      <c r="A34" s="83" t="s">
        <v>63</v>
      </c>
      <c r="B34" s="117" t="s">
        <v>67</v>
      </c>
      <c r="C34" s="119" t="s">
        <v>308</v>
      </c>
      <c r="D34" s="83"/>
      <c r="E34" s="83">
        <f>IF(BSPARI!$E34="",0,IF(BSPARI!E34="X",2,1))</f>
        <v>0</v>
      </c>
      <c r="F34" s="83" t="e">
        <f>IF(#REF!="",0,IF(#REF!="X",20,10))</f>
        <v>#REF!</v>
      </c>
      <c r="G34" s="83" t="e">
        <f t="shared" si="0"/>
        <v>#REF!</v>
      </c>
      <c r="H34" s="83">
        <v>34</v>
      </c>
      <c r="I34" s="83"/>
    </row>
    <row r="35" spans="1:9" ht="45" x14ac:dyDescent="0.25">
      <c r="A35" s="83" t="s">
        <v>63</v>
      </c>
      <c r="B35" s="117" t="s">
        <v>73</v>
      </c>
      <c r="C35" s="119" t="s">
        <v>309</v>
      </c>
      <c r="D35" s="83"/>
      <c r="E35" s="83">
        <f>IF(BSPARI!$E35="",0,IF(BSPARI!E35="X",2,1))</f>
        <v>0</v>
      </c>
      <c r="F35" s="83" t="e">
        <f>IF(#REF!="",0,IF(#REF!="X",20,10))</f>
        <v>#REF!</v>
      </c>
      <c r="G35" s="83" t="e">
        <f t="shared" si="0"/>
        <v>#REF!</v>
      </c>
      <c r="H35" s="83">
        <v>35</v>
      </c>
      <c r="I35" s="83"/>
    </row>
    <row r="36" spans="1:9" ht="30" x14ac:dyDescent="0.25">
      <c r="A36" s="83" t="s">
        <v>63</v>
      </c>
      <c r="B36" s="117" t="s">
        <v>76</v>
      </c>
      <c r="C36" s="119" t="s">
        <v>310</v>
      </c>
      <c r="D36" s="83"/>
      <c r="E36" s="83">
        <f>IF(BSPARI!$E36="",0,IF(BSPARI!E36="X",2,1))</f>
        <v>0</v>
      </c>
      <c r="F36" s="83" t="e">
        <f>IF(#REF!="",0,IF(#REF!="X",20,10))</f>
        <v>#REF!</v>
      </c>
      <c r="G36" s="83" t="e">
        <f t="shared" si="0"/>
        <v>#REF!</v>
      </c>
      <c r="H36" s="83">
        <v>36</v>
      </c>
      <c r="I36" s="83"/>
    </row>
    <row r="37" spans="1:9" ht="30" x14ac:dyDescent="0.25">
      <c r="A37" s="83" t="s">
        <v>63</v>
      </c>
      <c r="B37" s="117" t="s">
        <v>77</v>
      </c>
      <c r="C37" s="119" t="s">
        <v>311</v>
      </c>
      <c r="D37" s="83"/>
      <c r="E37" s="83">
        <f>IF(BSPARI!$E37="",0,IF(BSPARI!E37="X",2,1))</f>
        <v>0</v>
      </c>
      <c r="F37" s="83" t="e">
        <f>IF(#REF!="",0,IF(#REF!="X",20,10))</f>
        <v>#REF!</v>
      </c>
      <c r="G37" s="83" t="e">
        <f t="shared" si="0"/>
        <v>#REF!</v>
      </c>
      <c r="H37" s="83">
        <v>37</v>
      </c>
      <c r="I37" s="83"/>
    </row>
    <row r="38" spans="1:9" x14ac:dyDescent="0.25">
      <c r="A38" s="83" t="s">
        <v>63</v>
      </c>
      <c r="B38" s="117" t="s">
        <v>78</v>
      </c>
      <c r="C38" s="119" t="s">
        <v>312</v>
      </c>
      <c r="D38" s="83"/>
      <c r="E38" s="83">
        <f>IF(BSPARI!$E38="",0,IF(BSPARI!E38="X",2,1))</f>
        <v>0</v>
      </c>
      <c r="F38" s="83" t="e">
        <f>IF(#REF!="",0,IF(#REF!="X",20,10))</f>
        <v>#REF!</v>
      </c>
      <c r="G38" s="83" t="e">
        <f t="shared" si="0"/>
        <v>#REF!</v>
      </c>
      <c r="H38" s="83">
        <v>38</v>
      </c>
      <c r="I38" s="83"/>
    </row>
    <row r="39" spans="1:9" ht="30" x14ac:dyDescent="0.25">
      <c r="A39" s="83" t="s">
        <v>63</v>
      </c>
      <c r="B39" s="117" t="s">
        <v>79</v>
      </c>
      <c r="C39" s="119" t="s">
        <v>313</v>
      </c>
      <c r="D39" s="83"/>
      <c r="E39" s="83">
        <f>IF(BSPARI!$E39="",0,IF(BSPARI!E39="X",2,1))</f>
        <v>0</v>
      </c>
      <c r="F39" s="83" t="e">
        <f>IF(#REF!="",0,IF(#REF!="X",20,10))</f>
        <v>#REF!</v>
      </c>
      <c r="G39" s="83" t="e">
        <f t="shared" si="0"/>
        <v>#REF!</v>
      </c>
      <c r="H39" s="83">
        <v>39</v>
      </c>
      <c r="I39" s="83"/>
    </row>
    <row r="40" spans="1:9" ht="60" x14ac:dyDescent="0.25">
      <c r="A40" s="83" t="s">
        <v>63</v>
      </c>
      <c r="B40" s="117" t="s">
        <v>314</v>
      </c>
      <c r="C40" s="119" t="s">
        <v>315</v>
      </c>
      <c r="D40" s="83"/>
      <c r="E40" s="83">
        <f>IF(BSPARI!$E40="",0,IF(BSPARI!E40="X",2,1))</f>
        <v>0</v>
      </c>
      <c r="F40" s="83" t="e">
        <f>IF(#REF!="",0,IF(#REF!="X",20,10))</f>
        <v>#REF!</v>
      </c>
      <c r="G40" s="83" t="e">
        <f t="shared" si="0"/>
        <v>#REF!</v>
      </c>
      <c r="H40" s="83">
        <v>40</v>
      </c>
      <c r="I40" s="83"/>
    </row>
    <row r="41" spans="1:9" hidden="1" x14ac:dyDescent="0.25">
      <c r="A41" s="83"/>
      <c r="B41" s="117"/>
      <c r="C41" s="119"/>
      <c r="D41" s="83"/>
      <c r="E41" s="83">
        <f>IF(BSPARI!$E41="",0,IF(BSPARI!E41="X",2,1))</f>
        <v>1</v>
      </c>
      <c r="F41" s="83" t="e">
        <f>IF(#REF!="",0,IF(#REF!="X",20,10))</f>
        <v>#REF!</v>
      </c>
      <c r="G41" s="83" t="e">
        <f t="shared" si="0"/>
        <v>#REF!</v>
      </c>
      <c r="H41" s="83">
        <v>41</v>
      </c>
      <c r="I41" s="83"/>
    </row>
    <row r="42" spans="1:9" hidden="1" x14ac:dyDescent="0.25">
      <c r="A42" s="83"/>
      <c r="B42" s="117"/>
      <c r="C42" s="119"/>
      <c r="D42" s="83"/>
      <c r="E42" s="83">
        <f>IF(BSPARI!$E42="",0,IF(BSPARI!E42="X",2,1))</f>
        <v>1</v>
      </c>
      <c r="F42" s="83" t="e">
        <f>IF(#REF!="",0,IF(#REF!="X",20,10))</f>
        <v>#REF!</v>
      </c>
      <c r="G42" s="83" t="e">
        <f t="shared" si="0"/>
        <v>#REF!</v>
      </c>
      <c r="H42" s="83">
        <v>42</v>
      </c>
      <c r="I42" s="83"/>
    </row>
    <row r="43" spans="1:9" ht="30" x14ac:dyDescent="0.25">
      <c r="A43" s="83" t="s">
        <v>69</v>
      </c>
      <c r="B43" s="117" t="s">
        <v>82</v>
      </c>
      <c r="C43" s="118" t="s">
        <v>316</v>
      </c>
      <c r="D43" s="83"/>
      <c r="E43" s="83">
        <f>IF(BSPARI!$E43="",0,IF(BSPARI!E43="X",2,1))</f>
        <v>0</v>
      </c>
      <c r="F43" s="83" t="e">
        <f>IF(#REF!="",0,IF(#REF!="X",20,10))</f>
        <v>#REF!</v>
      </c>
      <c r="G43" s="83" t="e">
        <f t="shared" si="0"/>
        <v>#REF!</v>
      </c>
      <c r="H43" s="83">
        <v>43</v>
      </c>
      <c r="I43" s="83"/>
    </row>
    <row r="44" spans="1:9" x14ac:dyDescent="0.25">
      <c r="A44" s="83" t="s">
        <v>69</v>
      </c>
      <c r="B44" s="117" t="s">
        <v>83</v>
      </c>
      <c r="C44" s="118" t="s">
        <v>317</v>
      </c>
      <c r="D44" s="83"/>
      <c r="E44" s="83">
        <f>IF(BSPARI!$E44="",0,IF(BSPARI!E44="X",2,1))</f>
        <v>0</v>
      </c>
      <c r="F44" s="83" t="e">
        <f>IF(#REF!="",0,IF(#REF!="X",20,10))</f>
        <v>#REF!</v>
      </c>
      <c r="G44" s="83" t="e">
        <f t="shared" si="0"/>
        <v>#REF!</v>
      </c>
      <c r="H44" s="83">
        <v>44</v>
      </c>
      <c r="I44" s="83"/>
    </row>
    <row r="45" spans="1:9" ht="30" x14ac:dyDescent="0.25">
      <c r="A45" s="83" t="s">
        <v>69</v>
      </c>
      <c r="B45" s="117" t="s">
        <v>84</v>
      </c>
      <c r="C45" s="118" t="s">
        <v>318</v>
      </c>
      <c r="D45" s="83"/>
      <c r="E45" s="83">
        <f>IF(BSPARI!$E45="",0,IF(BSPARI!E45="X",2,1))</f>
        <v>0</v>
      </c>
      <c r="F45" s="83" t="e">
        <f>IF(#REF!="",0,IF(#REF!="X",20,10))</f>
        <v>#REF!</v>
      </c>
      <c r="G45" s="83" t="e">
        <f t="shared" si="0"/>
        <v>#REF!</v>
      </c>
      <c r="H45" s="83">
        <v>45</v>
      </c>
      <c r="I45" s="83"/>
    </row>
    <row r="46" spans="1:9" ht="45" x14ac:dyDescent="0.25">
      <c r="A46" s="83" t="s">
        <v>69</v>
      </c>
      <c r="B46" s="117" t="s">
        <v>85</v>
      </c>
      <c r="C46" s="118" t="s">
        <v>319</v>
      </c>
      <c r="D46" s="83"/>
      <c r="E46" s="83">
        <f>IF(BSPARI!$E46="",0,IF(BSPARI!E46="X",2,1))</f>
        <v>0</v>
      </c>
      <c r="F46" s="83" t="e">
        <f>IF(#REF!="",0,IF(#REF!="X",20,10))</f>
        <v>#REF!</v>
      </c>
      <c r="G46" s="83" t="e">
        <f t="shared" si="0"/>
        <v>#REF!</v>
      </c>
      <c r="H46" s="83">
        <v>46</v>
      </c>
      <c r="I46" s="83"/>
    </row>
    <row r="47" spans="1:9" ht="30" x14ac:dyDescent="0.25">
      <c r="A47" s="83" t="s">
        <v>69</v>
      </c>
      <c r="B47" s="117" t="s">
        <v>86</v>
      </c>
      <c r="C47" s="119" t="s">
        <v>320</v>
      </c>
      <c r="D47" s="83"/>
      <c r="E47" s="83">
        <f>IF(BSPARI!$E47="",0,IF(BSPARI!E47="X",2,1))</f>
        <v>0</v>
      </c>
      <c r="F47" s="83" t="e">
        <f>IF(#REF!="",0,IF(#REF!="X",20,10))</f>
        <v>#REF!</v>
      </c>
      <c r="G47" s="83" t="e">
        <f t="shared" si="0"/>
        <v>#REF!</v>
      </c>
      <c r="H47" s="83">
        <v>47</v>
      </c>
      <c r="I47" s="83"/>
    </row>
    <row r="48" spans="1:9" ht="30" x14ac:dyDescent="0.25">
      <c r="A48" s="83" t="s">
        <v>69</v>
      </c>
      <c r="B48" s="117" t="s">
        <v>87</v>
      </c>
      <c r="C48" s="118" t="s">
        <v>321</v>
      </c>
      <c r="D48" s="83"/>
      <c r="E48" s="83">
        <f>IF(BSPARI!$E48="",0,IF(BSPARI!E48="X",2,1))</f>
        <v>0</v>
      </c>
      <c r="F48" s="83" t="e">
        <f>IF(#REF!="",0,IF(#REF!="X",20,10))</f>
        <v>#REF!</v>
      </c>
      <c r="G48" s="83" t="e">
        <f t="shared" si="0"/>
        <v>#REF!</v>
      </c>
      <c r="H48" s="83">
        <v>48</v>
      </c>
      <c r="I48" s="83"/>
    </row>
    <row r="49" spans="1:9" x14ac:dyDescent="0.25">
      <c r="A49" s="83" t="s">
        <v>69</v>
      </c>
      <c r="B49" s="117" t="s">
        <v>88</v>
      </c>
      <c r="C49" s="118" t="s">
        <v>322</v>
      </c>
      <c r="D49" s="83"/>
      <c r="E49" s="83">
        <f>IF(BSPARI!$E49="",0,IF(BSPARI!E49="X",2,1))</f>
        <v>0</v>
      </c>
      <c r="F49" s="83" t="e">
        <f>IF(#REF!="",0,IF(#REF!="X",20,10))</f>
        <v>#REF!</v>
      </c>
      <c r="G49" s="83" t="e">
        <f t="shared" si="0"/>
        <v>#REF!</v>
      </c>
      <c r="H49" s="83">
        <v>49</v>
      </c>
      <c r="I49" s="83"/>
    </row>
    <row r="50" spans="1:9" ht="30" x14ac:dyDescent="0.25">
      <c r="A50" s="83" t="s">
        <v>69</v>
      </c>
      <c r="B50" s="117" t="s">
        <v>89</v>
      </c>
      <c r="C50" s="118" t="s">
        <v>323</v>
      </c>
      <c r="D50" s="83"/>
      <c r="E50" s="83">
        <f>IF(BSPARI!$E50="",0,IF(BSPARI!E50="X",2,1))</f>
        <v>0</v>
      </c>
      <c r="F50" s="83" t="e">
        <f>IF(#REF!="",0,IF(#REF!="X",20,10))</f>
        <v>#REF!</v>
      </c>
      <c r="G50" s="83" t="e">
        <f t="shared" si="0"/>
        <v>#REF!</v>
      </c>
      <c r="H50" s="83">
        <v>50</v>
      </c>
      <c r="I50" s="83"/>
    </row>
    <row r="51" spans="1:9" ht="75" x14ac:dyDescent="0.25">
      <c r="A51" s="83" t="s">
        <v>69</v>
      </c>
      <c r="B51" s="117" t="s">
        <v>90</v>
      </c>
      <c r="C51" s="119" t="s">
        <v>324</v>
      </c>
      <c r="D51" s="83"/>
      <c r="E51" s="83">
        <f>IF(BSPARI!$E51="",0,IF(BSPARI!E51="X",2,1))</f>
        <v>0</v>
      </c>
      <c r="F51" s="83" t="e">
        <f>IF(#REF!="",0,IF(#REF!="X",20,10))</f>
        <v>#REF!</v>
      </c>
      <c r="G51" s="83" t="e">
        <f t="shared" si="0"/>
        <v>#REF!</v>
      </c>
      <c r="H51" s="83">
        <v>51</v>
      </c>
      <c r="I51" s="83"/>
    </row>
    <row r="52" spans="1:9" hidden="1" x14ac:dyDescent="0.25">
      <c r="A52" s="83"/>
      <c r="B52" s="117"/>
      <c r="C52" s="119"/>
      <c r="D52" s="83"/>
      <c r="E52" s="83">
        <f>IF(BSPARI!$E52="",0,IF(BSPARI!E52="X",2,1))</f>
        <v>1</v>
      </c>
      <c r="F52" s="83" t="e">
        <f>IF(#REF!="",0,IF(#REF!="X",20,10))</f>
        <v>#REF!</v>
      </c>
      <c r="G52" s="83" t="e">
        <f t="shared" si="0"/>
        <v>#REF!</v>
      </c>
      <c r="H52" s="83">
        <v>52</v>
      </c>
      <c r="I52" s="83"/>
    </row>
    <row r="53" spans="1:9" hidden="1" x14ac:dyDescent="0.25">
      <c r="A53" s="83"/>
      <c r="B53" s="117"/>
      <c r="C53" s="119"/>
      <c r="D53" s="83"/>
      <c r="E53" s="83">
        <f>IF(BSPARI!$E53="",0,IF(BSPARI!E53="X",2,1))</f>
        <v>0</v>
      </c>
      <c r="F53" s="83" t="e">
        <f>IF(#REF!="",0,IF(#REF!="X",20,10))</f>
        <v>#REF!</v>
      </c>
      <c r="G53" s="83" t="e">
        <f t="shared" si="0"/>
        <v>#REF!</v>
      </c>
      <c r="H53" s="83">
        <v>53</v>
      </c>
      <c r="I53" s="83"/>
    </row>
    <row r="54" spans="1:9" x14ac:dyDescent="0.25">
      <c r="A54" s="83" t="s">
        <v>91</v>
      </c>
      <c r="B54" s="117" t="s">
        <v>92</v>
      </c>
      <c r="C54" s="119" t="s">
        <v>325</v>
      </c>
      <c r="D54" s="83"/>
      <c r="E54" s="83">
        <f>IF(BSPARI!$E54="",0,IF(BSPARI!E54="X",2,1))</f>
        <v>0</v>
      </c>
      <c r="F54" s="83" t="e">
        <f>IF(#REF!="",0,IF(#REF!="X",20,10))</f>
        <v>#REF!</v>
      </c>
      <c r="G54" s="83" t="e">
        <f t="shared" si="0"/>
        <v>#REF!</v>
      </c>
      <c r="H54" s="83">
        <v>54</v>
      </c>
      <c r="I54" s="83"/>
    </row>
    <row r="55" spans="1:9" x14ac:dyDescent="0.25">
      <c r="A55" s="83" t="s">
        <v>91</v>
      </c>
      <c r="B55" s="117" t="s">
        <v>93</v>
      </c>
      <c r="C55" s="119" t="s">
        <v>326</v>
      </c>
      <c r="D55" s="83"/>
      <c r="E55" s="83">
        <f>IF(BSPARI!$E55="",0,IF(BSPARI!E55="X",2,1))</f>
        <v>0</v>
      </c>
      <c r="F55" s="83" t="e">
        <f>IF(#REF!="",0,IF(#REF!="X",20,10))</f>
        <v>#REF!</v>
      </c>
      <c r="G55" s="83" t="e">
        <f t="shared" si="0"/>
        <v>#REF!</v>
      </c>
      <c r="H55" s="83">
        <v>55</v>
      </c>
      <c r="I55" s="83"/>
    </row>
    <row r="56" spans="1:9" hidden="1" x14ac:dyDescent="0.25">
      <c r="A56" s="83"/>
      <c r="B56" s="117"/>
      <c r="C56" s="119"/>
      <c r="D56" s="83"/>
      <c r="E56" s="83">
        <f>IF(BSPARI!$E56="",0,IF(BSPARI!E56="X",2,1))</f>
        <v>1</v>
      </c>
      <c r="F56" s="83" t="e">
        <f>IF(#REF!="",0,IF(#REF!="X",20,10))</f>
        <v>#REF!</v>
      </c>
      <c r="G56" s="83" t="e">
        <f t="shared" si="0"/>
        <v>#REF!</v>
      </c>
      <c r="H56" s="83">
        <v>56</v>
      </c>
      <c r="I56" s="83"/>
    </row>
    <row r="57" spans="1:9" hidden="1" x14ac:dyDescent="0.25">
      <c r="A57" s="83"/>
      <c r="B57" s="117"/>
      <c r="C57" s="119"/>
      <c r="D57" s="83"/>
      <c r="E57" s="83">
        <f>IF(BSPARI!$E57="",0,IF(BSPARI!E57="X",2,1))</f>
        <v>0</v>
      </c>
      <c r="F57" s="83" t="e">
        <f>IF(#REF!="",0,IF(#REF!="X",20,10))</f>
        <v>#REF!</v>
      </c>
      <c r="G57" s="83" t="e">
        <f t="shared" si="0"/>
        <v>#REF!</v>
      </c>
      <c r="H57" s="83">
        <v>57</v>
      </c>
      <c r="I57" s="83"/>
    </row>
    <row r="58" spans="1:9" ht="45" x14ac:dyDescent="0.25">
      <c r="A58" s="83" t="s">
        <v>94</v>
      </c>
      <c r="B58" s="117" t="s">
        <v>95</v>
      </c>
      <c r="C58" s="119" t="s">
        <v>327</v>
      </c>
      <c r="D58" s="83"/>
      <c r="E58" s="83">
        <f>IF(BSPARI!$E58="",0,IF(BSPARI!E58="X",2,1))</f>
        <v>0</v>
      </c>
      <c r="F58" s="83" t="e">
        <f>IF(#REF!="",0,IF(#REF!="X",20,10))</f>
        <v>#REF!</v>
      </c>
      <c r="G58" s="83" t="e">
        <f t="shared" si="0"/>
        <v>#REF!</v>
      </c>
      <c r="H58" s="83">
        <v>58</v>
      </c>
      <c r="I58" s="83"/>
    </row>
    <row r="59" spans="1:9" x14ac:dyDescent="0.25">
      <c r="A59" s="83" t="s">
        <v>94</v>
      </c>
      <c r="B59" s="117" t="s">
        <v>96</v>
      </c>
      <c r="C59" s="118" t="s">
        <v>328</v>
      </c>
      <c r="D59" s="83"/>
      <c r="E59" s="83">
        <f>IF(BSPARI!$E59="",0,IF(BSPARI!E59="X",2,1))</f>
        <v>0</v>
      </c>
      <c r="F59" s="83" t="e">
        <f>IF(#REF!="",0,IF(#REF!="X",20,10))</f>
        <v>#REF!</v>
      </c>
      <c r="G59" s="83" t="e">
        <f t="shared" si="0"/>
        <v>#REF!</v>
      </c>
      <c r="H59" s="83">
        <v>59</v>
      </c>
      <c r="I59" s="83"/>
    </row>
    <row r="60" spans="1:9" ht="60" x14ac:dyDescent="0.25">
      <c r="A60" s="83" t="s">
        <v>94</v>
      </c>
      <c r="B60" s="117" t="s">
        <v>97</v>
      </c>
      <c r="C60" s="119" t="s">
        <v>329</v>
      </c>
      <c r="D60" s="83"/>
      <c r="E60" s="83">
        <f>IF(BSPARI!$E60="",0,IF(BSPARI!E60="X",2,1))</f>
        <v>0</v>
      </c>
      <c r="F60" s="83" t="e">
        <f>IF(#REF!="",0,IF(#REF!="X",20,10))</f>
        <v>#REF!</v>
      </c>
      <c r="G60" s="83" t="e">
        <f t="shared" si="0"/>
        <v>#REF!</v>
      </c>
      <c r="H60" s="83">
        <v>60</v>
      </c>
      <c r="I60" s="83"/>
    </row>
    <row r="61" spans="1:9" x14ac:dyDescent="0.25">
      <c r="A61" s="83" t="s">
        <v>94</v>
      </c>
      <c r="B61" s="117" t="s">
        <v>98</v>
      </c>
      <c r="C61" s="120" t="s">
        <v>330</v>
      </c>
      <c r="D61" s="83"/>
      <c r="E61" s="83">
        <f>IF(BSPARI!$E61="",0,IF(BSPARI!E61="X",2,1))</f>
        <v>0</v>
      </c>
      <c r="F61" s="83" t="e">
        <f>IF(#REF!="",0,IF(#REF!="X",20,10))</f>
        <v>#REF!</v>
      </c>
      <c r="G61" s="83" t="e">
        <f t="shared" si="0"/>
        <v>#REF!</v>
      </c>
      <c r="H61" s="83">
        <v>61</v>
      </c>
      <c r="I61" s="83"/>
    </row>
    <row r="62" spans="1:9" hidden="1" x14ac:dyDescent="0.25">
      <c r="A62" s="83"/>
      <c r="B62" s="117"/>
      <c r="C62" s="119"/>
      <c r="D62" s="83"/>
      <c r="E62" s="83">
        <f>IF(BSPARI!$E62="",0,IF(BSPARI!E62="X",2,1))</f>
        <v>1</v>
      </c>
      <c r="F62" s="83" t="e">
        <f>IF(#REF!="",0,IF(#REF!="X",20,10))</f>
        <v>#REF!</v>
      </c>
      <c r="G62" s="83" t="e">
        <f t="shared" si="0"/>
        <v>#REF!</v>
      </c>
      <c r="H62" s="83">
        <v>62</v>
      </c>
      <c r="I62" s="83"/>
    </row>
    <row r="63" spans="1:9" hidden="1" x14ac:dyDescent="0.25">
      <c r="A63" s="83"/>
      <c r="B63" s="117"/>
      <c r="C63" s="119"/>
      <c r="D63" s="83"/>
      <c r="E63" s="83">
        <f>IF(BSPARI!$E63="",0,IF(BSPARI!E63="X",2,1))</f>
        <v>0</v>
      </c>
      <c r="F63" s="83" t="e">
        <f>IF(#REF!="",0,IF(#REF!="X",20,10))</f>
        <v>#REF!</v>
      </c>
      <c r="G63" s="83" t="e">
        <f t="shared" si="0"/>
        <v>#REF!</v>
      </c>
      <c r="H63" s="83">
        <v>63</v>
      </c>
      <c r="I63" s="83"/>
    </row>
    <row r="64" spans="1:9" ht="45" x14ac:dyDescent="0.25">
      <c r="A64" s="83" t="s">
        <v>99</v>
      </c>
      <c r="B64" s="117" t="s">
        <v>100</v>
      </c>
      <c r="C64" s="119" t="s">
        <v>331</v>
      </c>
      <c r="D64" s="83"/>
      <c r="E64" s="83">
        <f>IF(BSPARI!$E64="",0,IF(BSPARI!E64="X",2,1))</f>
        <v>0</v>
      </c>
      <c r="F64" s="83" t="e">
        <f>IF(#REF!="",0,IF(#REF!="X",20,10))</f>
        <v>#REF!</v>
      </c>
      <c r="G64" s="83" t="e">
        <f t="shared" si="0"/>
        <v>#REF!</v>
      </c>
      <c r="H64" s="83">
        <v>64</v>
      </c>
      <c r="I64" s="83"/>
    </row>
    <row r="65" spans="1:9" x14ac:dyDescent="0.25">
      <c r="A65" s="83" t="s">
        <v>99</v>
      </c>
      <c r="B65" s="117" t="s">
        <v>96</v>
      </c>
      <c r="C65" s="118" t="s">
        <v>332</v>
      </c>
      <c r="D65" s="83"/>
      <c r="E65" s="83">
        <f>IF(BSPARI!$E65="",0,IF(BSPARI!E65="X",2,1))</f>
        <v>0</v>
      </c>
      <c r="F65" s="83" t="e">
        <f>IF(#REF!="",0,IF(#REF!="X",20,10))</f>
        <v>#REF!</v>
      </c>
      <c r="G65" s="83" t="e">
        <f t="shared" si="0"/>
        <v>#REF!</v>
      </c>
      <c r="H65" s="83">
        <v>65</v>
      </c>
      <c r="I65" s="83"/>
    </row>
    <row r="66" spans="1:9" ht="60" x14ac:dyDescent="0.25">
      <c r="A66" s="83" t="s">
        <v>99</v>
      </c>
      <c r="B66" s="117" t="s">
        <v>97</v>
      </c>
      <c r="C66" s="119" t="s">
        <v>333</v>
      </c>
      <c r="D66" s="83"/>
      <c r="E66" s="83">
        <f>IF(BSPARI!$E66="",0,IF(BSPARI!E66="X",2,1))</f>
        <v>0</v>
      </c>
      <c r="F66" s="83" t="e">
        <f>IF(#REF!="",0,IF(#REF!="X",20,10))</f>
        <v>#REF!</v>
      </c>
      <c r="G66" s="83" t="e">
        <f t="shared" si="0"/>
        <v>#REF!</v>
      </c>
      <c r="H66" s="83">
        <v>66</v>
      </c>
      <c r="I66" s="83"/>
    </row>
    <row r="67" spans="1:9" x14ac:dyDescent="0.25">
      <c r="A67" s="83" t="s">
        <v>99</v>
      </c>
      <c r="B67" s="117" t="s">
        <v>98</v>
      </c>
      <c r="C67" s="120" t="s">
        <v>334</v>
      </c>
      <c r="D67" s="83"/>
      <c r="E67" s="83">
        <f>IF(BSPARI!$E67="",0,IF(BSPARI!E67="X",2,1))</f>
        <v>0</v>
      </c>
      <c r="F67" s="83" t="e">
        <f>IF(#REF!="",0,IF(#REF!="X",20,10))</f>
        <v>#REF!</v>
      </c>
      <c r="G67" s="83" t="e">
        <f t="shared" si="0"/>
        <v>#REF!</v>
      </c>
      <c r="H67" s="83">
        <v>67</v>
      </c>
      <c r="I67" s="83"/>
    </row>
    <row r="68" spans="1:9" hidden="1" x14ac:dyDescent="0.25">
      <c r="A68" s="83"/>
      <c r="B68" s="117"/>
      <c r="C68" s="119"/>
      <c r="D68" s="83"/>
      <c r="E68" s="83">
        <f>IF(BSPARI!$E68="",0,IF(BSPARI!E68="X",2,1))</f>
        <v>1</v>
      </c>
      <c r="F68" s="83" t="e">
        <f>IF(#REF!="",0,IF(#REF!="X",20,10))</f>
        <v>#REF!</v>
      </c>
      <c r="G68" s="83" t="e">
        <f t="shared" si="0"/>
        <v>#REF!</v>
      </c>
      <c r="H68" s="83">
        <v>68</v>
      </c>
      <c r="I68" s="83"/>
    </row>
    <row r="69" spans="1:9" hidden="1" x14ac:dyDescent="0.25">
      <c r="A69" s="83"/>
      <c r="B69" s="117"/>
      <c r="C69" s="119"/>
      <c r="D69" s="83"/>
      <c r="E69" s="83">
        <f>IF(BSPARI!$E69="",0,IF(BSPARI!E69="X",2,1))</f>
        <v>0</v>
      </c>
      <c r="F69" s="83" t="e">
        <f>IF(#REF!="",0,IF(#REF!="X",20,10))</f>
        <v>#REF!</v>
      </c>
      <c r="G69" s="83" t="e">
        <f t="shared" si="0"/>
        <v>#REF!</v>
      </c>
      <c r="H69" s="83">
        <v>69</v>
      </c>
      <c r="I69" s="83"/>
    </row>
    <row r="70" spans="1:9" ht="60" x14ac:dyDescent="0.25">
      <c r="A70" s="83" t="s">
        <v>101</v>
      </c>
      <c r="B70" s="117" t="s">
        <v>102</v>
      </c>
      <c r="C70" s="119" t="s">
        <v>335</v>
      </c>
      <c r="D70" s="83"/>
      <c r="E70" s="83">
        <f>IF(BSPARI!$E70="",0,IF(BSPARI!E70="X",2,1))</f>
        <v>0</v>
      </c>
      <c r="F70" s="83" t="e">
        <f>IF(#REF!="",0,IF(#REF!="X",20,10))</f>
        <v>#REF!</v>
      </c>
      <c r="G70" s="83" t="e">
        <f t="shared" si="0"/>
        <v>#REF!</v>
      </c>
      <c r="H70" s="83">
        <v>70</v>
      </c>
      <c r="I70" s="83"/>
    </row>
    <row r="71" spans="1:9" ht="45" x14ac:dyDescent="0.25">
      <c r="A71" s="83" t="s">
        <v>101</v>
      </c>
      <c r="B71" s="117" t="s">
        <v>103</v>
      </c>
      <c r="C71" s="119" t="s">
        <v>336</v>
      </c>
      <c r="D71" s="83"/>
      <c r="E71" s="83">
        <f>IF(BSPARI!$E71="",0,IF(BSPARI!E71="X",2,1))</f>
        <v>0</v>
      </c>
      <c r="F71" s="83" t="e">
        <f>IF(#REF!="",0,IF(#REF!="X",20,10))</f>
        <v>#REF!</v>
      </c>
      <c r="G71" s="83" t="e">
        <f t="shared" si="0"/>
        <v>#REF!</v>
      </c>
      <c r="H71" s="83">
        <v>71</v>
      </c>
      <c r="I71" s="83"/>
    </row>
    <row r="72" spans="1:9" ht="30" x14ac:dyDescent="0.25">
      <c r="A72" s="83" t="s">
        <v>101</v>
      </c>
      <c r="B72" s="117" t="s">
        <v>104</v>
      </c>
      <c r="C72" s="119" t="s">
        <v>337</v>
      </c>
      <c r="D72" s="83"/>
      <c r="E72" s="83">
        <f>IF(BSPARI!$E72="",0,IF(BSPARI!E72="X",2,1))</f>
        <v>0</v>
      </c>
      <c r="F72" s="83" t="e">
        <f>IF(#REF!="",0,IF(#REF!="X",20,10))</f>
        <v>#REF!</v>
      </c>
      <c r="G72" s="83" t="e">
        <f t="shared" si="0"/>
        <v>#REF!</v>
      </c>
      <c r="H72" s="83">
        <v>72</v>
      </c>
      <c r="I72" s="83"/>
    </row>
    <row r="73" spans="1:9" ht="45" x14ac:dyDescent="0.25">
      <c r="A73" s="83" t="s">
        <v>101</v>
      </c>
      <c r="B73" s="117" t="s">
        <v>105</v>
      </c>
      <c r="C73" s="118" t="s">
        <v>338</v>
      </c>
      <c r="D73" s="83"/>
      <c r="E73" s="83">
        <f>IF(BSPARI!$E73="",0,IF(BSPARI!E73="X",2,1))</f>
        <v>0</v>
      </c>
      <c r="F73" s="83" t="e">
        <f>IF(#REF!="",0,IF(#REF!="X",20,10))</f>
        <v>#REF!</v>
      </c>
      <c r="G73" s="83" t="e">
        <f t="shared" si="0"/>
        <v>#REF!</v>
      </c>
      <c r="H73" s="83">
        <v>73</v>
      </c>
      <c r="I73" s="83"/>
    </row>
    <row r="74" spans="1:9" hidden="1" x14ac:dyDescent="0.25">
      <c r="A74" s="83"/>
      <c r="B74" s="117"/>
      <c r="C74" s="118"/>
      <c r="D74" s="83"/>
      <c r="E74" s="83">
        <f>IF(BSPARI!$E74="",0,IF(BSPARI!E74="X",2,1))</f>
        <v>1</v>
      </c>
      <c r="F74" s="83" t="e">
        <f>IF(#REF!="",0,IF(#REF!="X",20,10))</f>
        <v>#REF!</v>
      </c>
      <c r="G74" s="83" t="e">
        <f t="shared" si="0"/>
        <v>#REF!</v>
      </c>
      <c r="H74" s="83">
        <v>74</v>
      </c>
      <c r="I74" s="83"/>
    </row>
    <row r="75" spans="1:9" hidden="1" x14ac:dyDescent="0.25">
      <c r="A75" s="83"/>
      <c r="B75" s="117"/>
      <c r="C75" s="118"/>
      <c r="D75" s="83"/>
      <c r="E75" s="83">
        <f>IF(BSPARI!$E75="",0,IF(BSPARI!E75="X",2,1))</f>
        <v>0</v>
      </c>
      <c r="F75" s="83" t="e">
        <f>IF(#REF!="",0,IF(#REF!="X",20,10))</f>
        <v>#REF!</v>
      </c>
      <c r="G75" s="83" t="e">
        <f t="shared" si="0"/>
        <v>#REF!</v>
      </c>
      <c r="H75" s="83">
        <v>75</v>
      </c>
      <c r="I75" s="83"/>
    </row>
    <row r="76" spans="1:9" ht="30" x14ac:dyDescent="0.25">
      <c r="A76" s="83" t="s">
        <v>106</v>
      </c>
      <c r="B76" s="117" t="s">
        <v>107</v>
      </c>
      <c r="C76" s="119" t="s">
        <v>339</v>
      </c>
      <c r="D76" s="83"/>
      <c r="E76" s="83">
        <f>IF(BSPARI!$E76="",0,IF(BSPARI!E76="X",2,1))</f>
        <v>0</v>
      </c>
      <c r="F76" s="83" t="e">
        <f>IF(#REF!="",0,IF(#REF!="X",20,10))</f>
        <v>#REF!</v>
      </c>
      <c r="G76" s="83" t="e">
        <f t="shared" si="0"/>
        <v>#REF!</v>
      </c>
      <c r="H76" s="83">
        <v>76</v>
      </c>
      <c r="I76" s="83"/>
    </row>
    <row r="77" spans="1:9" ht="30" x14ac:dyDescent="0.25">
      <c r="A77" s="83" t="s">
        <v>106</v>
      </c>
      <c r="B77" s="117" t="s">
        <v>108</v>
      </c>
      <c r="C77" s="118" t="s">
        <v>340</v>
      </c>
      <c r="D77" s="83"/>
      <c r="E77" s="83">
        <f>IF(BSPARI!$E77="",0,IF(BSPARI!E77="X",2,1))</f>
        <v>0</v>
      </c>
      <c r="F77" s="83" t="e">
        <f>IF(#REF!="",0,IF(#REF!="X",20,10))</f>
        <v>#REF!</v>
      </c>
      <c r="G77" s="83" t="e">
        <f t="shared" ref="G77:G104" si="1">SUM(E77:F77)</f>
        <v>#REF!</v>
      </c>
      <c r="H77" s="83">
        <v>77</v>
      </c>
      <c r="I77" s="83"/>
    </row>
    <row r="78" spans="1:9" ht="30" x14ac:dyDescent="0.25">
      <c r="A78" s="83" t="s">
        <v>106</v>
      </c>
      <c r="B78" s="117" t="s">
        <v>109</v>
      </c>
      <c r="C78" s="118" t="s">
        <v>341</v>
      </c>
      <c r="D78" s="83"/>
      <c r="E78" s="83">
        <f>IF(BSPARI!$E78="",0,IF(BSPARI!E78="X",2,1))</f>
        <v>0</v>
      </c>
      <c r="F78" s="83" t="e">
        <f>IF(#REF!="",0,IF(#REF!="X",20,10))</f>
        <v>#REF!</v>
      </c>
      <c r="G78" s="83" t="e">
        <f t="shared" si="1"/>
        <v>#REF!</v>
      </c>
      <c r="H78" s="83">
        <v>78</v>
      </c>
      <c r="I78" s="83"/>
    </row>
    <row r="79" spans="1:9" ht="45" x14ac:dyDescent="0.25">
      <c r="A79" s="83" t="s">
        <v>106</v>
      </c>
      <c r="B79" s="117" t="s">
        <v>110</v>
      </c>
      <c r="C79" s="118" t="s">
        <v>342</v>
      </c>
      <c r="D79" s="83"/>
      <c r="E79" s="83">
        <f>IF(BSPARI!$E79="",0,IF(BSPARI!E79="X",2,1))</f>
        <v>0</v>
      </c>
      <c r="F79" s="83" t="e">
        <f>IF(#REF!="",0,IF(#REF!="X",20,10))</f>
        <v>#REF!</v>
      </c>
      <c r="G79" s="83" t="e">
        <f t="shared" si="1"/>
        <v>#REF!</v>
      </c>
      <c r="H79" s="83">
        <v>79</v>
      </c>
      <c r="I79" s="83"/>
    </row>
    <row r="80" spans="1:9" hidden="1" x14ac:dyDescent="0.25">
      <c r="A80" s="83"/>
      <c r="B80" s="117"/>
      <c r="C80" s="118"/>
      <c r="D80" s="83"/>
      <c r="E80" s="83">
        <f>IF(BSPARI!$E80="",0,IF(BSPARI!E80="X",2,1))</f>
        <v>1</v>
      </c>
      <c r="F80" s="83" t="e">
        <f>IF(#REF!="",0,IF(#REF!="X",20,10))</f>
        <v>#REF!</v>
      </c>
      <c r="G80" s="83" t="e">
        <f t="shared" si="1"/>
        <v>#REF!</v>
      </c>
      <c r="H80" s="83">
        <v>80</v>
      </c>
      <c r="I80" s="83"/>
    </row>
    <row r="81" spans="1:9" hidden="1" x14ac:dyDescent="0.25">
      <c r="A81" s="83"/>
      <c r="B81" s="117"/>
      <c r="C81" s="118"/>
      <c r="D81" s="83"/>
      <c r="E81" s="83">
        <f>IF(BSPARI!$E81="",0,IF(BSPARI!E81="X",2,1))</f>
        <v>0</v>
      </c>
      <c r="F81" s="83" t="e">
        <f>IF(#REF!="",0,IF(#REF!="X",20,10))</f>
        <v>#REF!</v>
      </c>
      <c r="G81" s="83" t="e">
        <f t="shared" si="1"/>
        <v>#REF!</v>
      </c>
      <c r="H81" s="83">
        <v>81</v>
      </c>
      <c r="I81" s="83"/>
    </row>
    <row r="82" spans="1:9" ht="90" x14ac:dyDescent="0.25">
      <c r="A82" s="83" t="s">
        <v>111</v>
      </c>
      <c r="B82" s="117" t="s">
        <v>112</v>
      </c>
      <c r="C82" s="119" t="s">
        <v>343</v>
      </c>
      <c r="D82" s="83"/>
      <c r="E82" s="83">
        <f>IF(BSPARI!$E82="",0,IF(BSPARI!E82="X",2,1))</f>
        <v>0</v>
      </c>
      <c r="F82" s="83" t="e">
        <f>IF(#REF!="",0,IF(#REF!="X",20,10))</f>
        <v>#REF!</v>
      </c>
      <c r="G82" s="83" t="e">
        <f t="shared" si="1"/>
        <v>#REF!</v>
      </c>
      <c r="H82" s="83">
        <v>82</v>
      </c>
      <c r="I82" s="83"/>
    </row>
    <row r="83" spans="1:9" ht="120" x14ac:dyDescent="0.25">
      <c r="A83" s="83" t="s">
        <v>111</v>
      </c>
      <c r="B83" s="117" t="s">
        <v>113</v>
      </c>
      <c r="C83" s="118" t="s">
        <v>344</v>
      </c>
      <c r="D83" s="83"/>
      <c r="E83" s="83">
        <f>IF(BSPARI!$E83="",0,IF(BSPARI!E83="X",2,1))</f>
        <v>0</v>
      </c>
      <c r="F83" s="83" t="e">
        <f>IF(#REF!="",0,IF(#REF!="X",20,10))</f>
        <v>#REF!</v>
      </c>
      <c r="G83" s="83" t="e">
        <f t="shared" si="1"/>
        <v>#REF!</v>
      </c>
      <c r="H83" s="83">
        <v>83</v>
      </c>
      <c r="I83" s="83"/>
    </row>
    <row r="84" spans="1:9" ht="105" x14ac:dyDescent="0.25">
      <c r="A84" s="83" t="s">
        <v>111</v>
      </c>
      <c r="B84" s="117" t="s">
        <v>114</v>
      </c>
      <c r="C84" s="119" t="s">
        <v>345</v>
      </c>
      <c r="D84" s="83"/>
      <c r="E84" s="83">
        <f>IF(BSPARI!$E84="",0,IF(BSPARI!E84="X",2,1))</f>
        <v>0</v>
      </c>
      <c r="F84" s="83" t="e">
        <f>IF(#REF!="",0,IF(#REF!="X",20,10))</f>
        <v>#REF!</v>
      </c>
      <c r="G84" s="83" t="e">
        <f t="shared" si="1"/>
        <v>#REF!</v>
      </c>
      <c r="H84" s="83">
        <v>84</v>
      </c>
      <c r="I84" s="83"/>
    </row>
    <row r="85" spans="1:9" ht="60" x14ac:dyDescent="0.25">
      <c r="A85" s="83" t="s">
        <v>111</v>
      </c>
      <c r="B85" s="117" t="s">
        <v>115</v>
      </c>
      <c r="C85" s="119" t="s">
        <v>346</v>
      </c>
      <c r="D85" s="83"/>
      <c r="E85" s="83">
        <f>IF(BSPARI!$E85="",0,IF(BSPARI!E85="X",2,1))</f>
        <v>0</v>
      </c>
      <c r="F85" s="83" t="e">
        <f>IF(#REF!="",0,IF(#REF!="X",20,10))</f>
        <v>#REF!</v>
      </c>
      <c r="G85" s="83" t="e">
        <f t="shared" si="1"/>
        <v>#REF!</v>
      </c>
      <c r="H85" s="83">
        <v>85</v>
      </c>
      <c r="I85" s="83"/>
    </row>
    <row r="86" spans="1:9" ht="75" x14ac:dyDescent="0.25">
      <c r="A86" s="83" t="s">
        <v>111</v>
      </c>
      <c r="B86" s="117" t="s">
        <v>116</v>
      </c>
      <c r="C86" s="119" t="s">
        <v>347</v>
      </c>
      <c r="D86" s="83"/>
      <c r="E86" s="83">
        <f>IF(BSPARI!$E86="",0,IF(BSPARI!E86="X",2,1))</f>
        <v>0</v>
      </c>
      <c r="F86" s="83" t="e">
        <f>IF(#REF!="",0,IF(#REF!="X",20,10))</f>
        <v>#REF!</v>
      </c>
      <c r="G86" s="83" t="e">
        <f t="shared" si="1"/>
        <v>#REF!</v>
      </c>
      <c r="H86" s="83">
        <v>86</v>
      </c>
      <c r="I86" s="83"/>
    </row>
    <row r="87" spans="1:9" hidden="1" x14ac:dyDescent="0.25">
      <c r="A87" s="83"/>
      <c r="B87" s="117"/>
      <c r="C87" s="119"/>
      <c r="D87" s="83"/>
      <c r="E87" s="83">
        <f>IF(BSPARI!$E87="",0,IF(BSPARI!E87="X",2,1))</f>
        <v>1</v>
      </c>
      <c r="F87" s="83" t="e">
        <f>IF(#REF!="",0,IF(#REF!="X",20,10))</f>
        <v>#REF!</v>
      </c>
      <c r="G87" s="83" t="e">
        <f t="shared" si="1"/>
        <v>#REF!</v>
      </c>
      <c r="H87" s="83">
        <v>87</v>
      </c>
      <c r="I87" s="83"/>
    </row>
    <row r="88" spans="1:9" hidden="1" x14ac:dyDescent="0.25">
      <c r="A88" s="83"/>
      <c r="B88" s="117"/>
      <c r="C88" s="119"/>
      <c r="D88" s="83"/>
      <c r="E88" s="83">
        <f>IF(BSPARI!$E88="",0,IF(BSPARI!E88="X",2,1))</f>
        <v>0</v>
      </c>
      <c r="F88" s="83" t="e">
        <f>IF(#REF!="",0,IF(#REF!="X",20,10))</f>
        <v>#REF!</v>
      </c>
      <c r="G88" s="83" t="e">
        <f t="shared" si="1"/>
        <v>#REF!</v>
      </c>
      <c r="H88" s="83">
        <v>88</v>
      </c>
      <c r="I88" s="83"/>
    </row>
    <row r="89" spans="1:9" ht="30" x14ac:dyDescent="0.25">
      <c r="A89" s="83" t="s">
        <v>117</v>
      </c>
      <c r="B89" s="117" t="s">
        <v>348</v>
      </c>
      <c r="C89" s="118" t="s">
        <v>349</v>
      </c>
      <c r="D89" s="83"/>
      <c r="E89" s="83">
        <f>IF(BSPARI!$E89="",0,IF(BSPARI!E89="X",2,1))</f>
        <v>0</v>
      </c>
      <c r="F89" s="83" t="e">
        <f>IF(#REF!="",0,IF(#REF!="X",20,10))</f>
        <v>#REF!</v>
      </c>
      <c r="G89" s="83" t="e">
        <f t="shared" si="1"/>
        <v>#REF!</v>
      </c>
      <c r="H89" s="83">
        <v>89</v>
      </c>
      <c r="I89" s="83"/>
    </row>
    <row r="90" spans="1:9" ht="30" x14ac:dyDescent="0.25">
      <c r="A90" s="83" t="s">
        <v>117</v>
      </c>
      <c r="B90" s="117" t="s">
        <v>119</v>
      </c>
      <c r="C90" s="119" t="s">
        <v>350</v>
      </c>
      <c r="D90" s="83"/>
      <c r="E90" s="83">
        <f>IF(BSPARI!$E90="",0,IF(BSPARI!E90="X",2,1))</f>
        <v>0</v>
      </c>
      <c r="F90" s="83" t="e">
        <f>IF(#REF!="",0,IF(#REF!="X",20,10))</f>
        <v>#REF!</v>
      </c>
      <c r="G90" s="83" t="e">
        <f t="shared" si="1"/>
        <v>#REF!</v>
      </c>
      <c r="H90" s="83">
        <v>90</v>
      </c>
      <c r="I90" s="83"/>
    </row>
    <row r="91" spans="1:9" ht="45" x14ac:dyDescent="0.25">
      <c r="A91" s="83" t="s">
        <v>117</v>
      </c>
      <c r="B91" s="117" t="s">
        <v>120</v>
      </c>
      <c r="C91" s="119" t="s">
        <v>351</v>
      </c>
      <c r="D91" s="83"/>
      <c r="E91" s="83">
        <f>IF(BSPARI!$E91="",0,IF(BSPARI!E91="X",2,1))</f>
        <v>0</v>
      </c>
      <c r="F91" s="83" t="e">
        <f>IF(#REF!="",0,IF(#REF!="X",20,10))</f>
        <v>#REF!</v>
      </c>
      <c r="G91" s="83" t="e">
        <f t="shared" si="1"/>
        <v>#REF!</v>
      </c>
      <c r="H91" s="83">
        <v>91</v>
      </c>
      <c r="I91" s="83"/>
    </row>
    <row r="92" spans="1:9" hidden="1" x14ac:dyDescent="0.25">
      <c r="A92" s="83"/>
      <c r="B92" s="117"/>
      <c r="C92" s="119"/>
      <c r="D92" s="83"/>
      <c r="E92" s="83">
        <f>IF(BSPARI!$E92="",0,IF(BSPARI!E92="X",2,1))</f>
        <v>1</v>
      </c>
      <c r="F92" s="83" t="e">
        <f>IF(#REF!="",0,IF(#REF!="X",20,10))</f>
        <v>#REF!</v>
      </c>
      <c r="G92" s="83" t="e">
        <f t="shared" si="1"/>
        <v>#REF!</v>
      </c>
      <c r="H92" s="83">
        <v>92</v>
      </c>
      <c r="I92" s="83"/>
    </row>
    <row r="93" spans="1:9" hidden="1" x14ac:dyDescent="0.25">
      <c r="A93" s="83"/>
      <c r="B93" s="117"/>
      <c r="C93" s="119"/>
      <c r="D93" s="83"/>
      <c r="E93" s="83">
        <f>IF(BSPARI!$E93="",0,IF(BSPARI!E93="X",2,1))</f>
        <v>0</v>
      </c>
      <c r="F93" s="83" t="e">
        <f>IF(#REF!="",0,IF(#REF!="X",20,10))</f>
        <v>#REF!</v>
      </c>
      <c r="G93" s="83" t="e">
        <f t="shared" si="1"/>
        <v>#REF!</v>
      </c>
      <c r="H93" s="83">
        <v>93</v>
      </c>
      <c r="I93" s="83"/>
    </row>
    <row r="94" spans="1:9" x14ac:dyDescent="0.25">
      <c r="A94" s="83" t="s">
        <v>121</v>
      </c>
      <c r="B94" s="117" t="s">
        <v>122</v>
      </c>
      <c r="C94" s="118" t="s">
        <v>352</v>
      </c>
      <c r="D94" s="83"/>
      <c r="E94" s="83">
        <f>IF(BSPARI!$E94="",0,IF(BSPARI!E94="X",2,1))</f>
        <v>0</v>
      </c>
      <c r="F94" s="83" t="e">
        <f>IF(#REF!="",0,IF(#REF!="X",20,10))</f>
        <v>#REF!</v>
      </c>
      <c r="G94" s="83" t="e">
        <f t="shared" si="1"/>
        <v>#REF!</v>
      </c>
      <c r="H94" s="83">
        <v>94</v>
      </c>
      <c r="I94" s="83"/>
    </row>
    <row r="95" spans="1:9" x14ac:dyDescent="0.25">
      <c r="A95" s="83" t="s">
        <v>121</v>
      </c>
      <c r="B95" s="117" t="s">
        <v>123</v>
      </c>
      <c r="C95" s="119" t="s">
        <v>353</v>
      </c>
      <c r="D95" s="83"/>
      <c r="E95" s="83">
        <f>IF(BSPARI!$E95="",0,IF(BSPARI!E95="X",2,1))</f>
        <v>0</v>
      </c>
      <c r="F95" s="83" t="e">
        <f>IF(#REF!="",0,IF(#REF!="X",20,10))</f>
        <v>#REF!</v>
      </c>
      <c r="G95" s="83" t="e">
        <f t="shared" si="1"/>
        <v>#REF!</v>
      </c>
      <c r="H95" s="83">
        <v>95</v>
      </c>
      <c r="I95" s="83"/>
    </row>
    <row r="96" spans="1:9" ht="30" x14ac:dyDescent="0.25">
      <c r="A96" s="83" t="s">
        <v>121</v>
      </c>
      <c r="B96" s="117" t="s">
        <v>124</v>
      </c>
      <c r="C96" s="119" t="s">
        <v>354</v>
      </c>
      <c r="D96" s="83"/>
      <c r="E96" s="83">
        <f>IF(BSPARI!$E96="",0,IF(BSPARI!E96="X",2,1))</f>
        <v>0</v>
      </c>
      <c r="F96" s="83" t="e">
        <f>IF(#REF!="",0,IF(#REF!="X",20,10))</f>
        <v>#REF!</v>
      </c>
      <c r="G96" s="83" t="e">
        <f t="shared" si="1"/>
        <v>#REF!</v>
      </c>
      <c r="H96" s="83">
        <v>96</v>
      </c>
      <c r="I96" s="83"/>
    </row>
    <row r="97" spans="1:9" ht="105" x14ac:dyDescent="0.25">
      <c r="A97" s="83" t="s">
        <v>121</v>
      </c>
      <c r="B97" s="117" t="s">
        <v>125</v>
      </c>
      <c r="C97" s="119" t="s">
        <v>355</v>
      </c>
      <c r="D97" s="83"/>
      <c r="E97" s="83">
        <f>IF(BSPARI!$E97="",0,IF(BSPARI!E97="X",2,1))</f>
        <v>0</v>
      </c>
      <c r="F97" s="83" t="e">
        <f>IF(#REF!="",0,IF(#REF!="X",20,10))</f>
        <v>#REF!</v>
      </c>
      <c r="G97" s="83" t="e">
        <f t="shared" si="1"/>
        <v>#REF!</v>
      </c>
      <c r="H97" s="83">
        <v>97</v>
      </c>
      <c r="I97" s="83"/>
    </row>
    <row r="98" spans="1:9" hidden="1" x14ac:dyDescent="0.25">
      <c r="A98" s="83"/>
      <c r="B98" s="117"/>
      <c r="C98" s="119"/>
      <c r="D98" s="83"/>
      <c r="E98" s="83">
        <f>IF(BSPARI!$E98="",0,IF(BSPARI!E98="X",2,1))</f>
        <v>1</v>
      </c>
      <c r="F98" s="83" t="e">
        <f>IF(#REF!="",0,IF(#REF!="X",20,10))</f>
        <v>#REF!</v>
      </c>
      <c r="G98" s="83" t="e">
        <f t="shared" si="1"/>
        <v>#REF!</v>
      </c>
      <c r="H98" s="83">
        <v>98</v>
      </c>
      <c r="I98" s="83"/>
    </row>
    <row r="99" spans="1:9" hidden="1" x14ac:dyDescent="0.25">
      <c r="A99" s="83"/>
      <c r="B99" s="117"/>
      <c r="C99" s="119"/>
      <c r="D99" s="83"/>
      <c r="E99" s="83">
        <f>IF(BSPARI!$E99="",0,IF(BSPARI!E99="X",2,1))</f>
        <v>0</v>
      </c>
      <c r="F99" s="83" t="e">
        <f>IF(#REF!="",0,IF(#REF!="X",20,10))</f>
        <v>#REF!</v>
      </c>
      <c r="G99" s="83" t="e">
        <f t="shared" si="1"/>
        <v>#REF!</v>
      </c>
      <c r="H99" s="83">
        <v>99</v>
      </c>
      <c r="I99" s="83"/>
    </row>
    <row r="100" spans="1:9" ht="75" x14ac:dyDescent="0.25">
      <c r="A100" s="83" t="s">
        <v>126</v>
      </c>
      <c r="B100" s="121" t="s">
        <v>127</v>
      </c>
      <c r="C100" s="148" t="s">
        <v>356</v>
      </c>
      <c r="D100" s="83"/>
      <c r="E100" s="83">
        <f>IF(BSPARI!$E100="",0,IF(BSPARI!E100="X",2,1))</f>
        <v>0</v>
      </c>
      <c r="F100" s="83" t="e">
        <f>IF(#REF!="",0,IF(#REF!="X",20,10))</f>
        <v>#REF!</v>
      </c>
      <c r="G100" s="83" t="e">
        <f t="shared" si="1"/>
        <v>#REF!</v>
      </c>
      <c r="H100" s="83">
        <v>100</v>
      </c>
      <c r="I100" s="83"/>
    </row>
    <row r="101" spans="1:9" ht="90" x14ac:dyDescent="0.25">
      <c r="A101" s="83" t="s">
        <v>126</v>
      </c>
      <c r="B101" s="117" t="s">
        <v>128</v>
      </c>
      <c r="C101" s="118" t="s">
        <v>357</v>
      </c>
      <c r="D101" s="83"/>
      <c r="E101" s="83">
        <f>IF(BSPARI!$E101="",0,IF(BSPARI!E101="X",2,1))</f>
        <v>0</v>
      </c>
      <c r="F101" s="83" t="e">
        <f>IF(#REF!="",0,IF(#REF!="X",20,10))</f>
        <v>#REF!</v>
      </c>
      <c r="G101" s="83" t="e">
        <f t="shared" si="1"/>
        <v>#REF!</v>
      </c>
      <c r="H101" s="83">
        <v>101</v>
      </c>
      <c r="I101" s="83"/>
    </row>
    <row r="102" spans="1:9" ht="135" x14ac:dyDescent="0.25">
      <c r="A102" s="83" t="s">
        <v>126</v>
      </c>
      <c r="B102" s="117" t="s">
        <v>129</v>
      </c>
      <c r="C102" s="119" t="s">
        <v>358</v>
      </c>
      <c r="D102" s="83"/>
      <c r="E102" s="83">
        <f>IF(BSPARI!$E102="",0,IF(BSPARI!E102="X",2,1))</f>
        <v>0</v>
      </c>
      <c r="F102" s="83" t="e">
        <f>IF(#REF!="",0,IF(#REF!="X",20,10))</f>
        <v>#REF!</v>
      </c>
      <c r="G102" s="83" t="e">
        <f t="shared" si="1"/>
        <v>#REF!</v>
      </c>
      <c r="H102" s="83">
        <v>102</v>
      </c>
      <c r="I102" s="83"/>
    </row>
    <row r="103" spans="1:9" ht="60" x14ac:dyDescent="0.25">
      <c r="A103" s="83" t="s">
        <v>126</v>
      </c>
      <c r="B103" s="117" t="s">
        <v>130</v>
      </c>
      <c r="C103" s="118" t="s">
        <v>359</v>
      </c>
      <c r="D103" s="83"/>
      <c r="E103" s="83">
        <f>IF(BSPARI!$E103="",0,IF(BSPARI!E103="X",2,1))</f>
        <v>0</v>
      </c>
      <c r="F103" s="83" t="e">
        <f>IF(#REF!="",0,IF(#REF!="X",20,10))</f>
        <v>#REF!</v>
      </c>
      <c r="G103" s="83" t="e">
        <f t="shared" si="1"/>
        <v>#REF!</v>
      </c>
      <c r="H103" s="83">
        <v>103</v>
      </c>
      <c r="I103" s="83"/>
    </row>
    <row r="104" spans="1:9" ht="75" x14ac:dyDescent="0.25">
      <c r="A104" s="83" t="s">
        <v>126</v>
      </c>
      <c r="B104" s="117" t="s">
        <v>131</v>
      </c>
      <c r="C104" s="118" t="s">
        <v>360</v>
      </c>
      <c r="D104" s="83"/>
      <c r="E104" s="83">
        <f>IF(BSPARI!$E104="",0,IF(BSPARI!E104="X",2,1))</f>
        <v>0</v>
      </c>
      <c r="F104" s="83" t="e">
        <f>IF(#REF!="",0,IF(#REF!="X",20,10))</f>
        <v>#REF!</v>
      </c>
      <c r="G104" s="83" t="e">
        <f t="shared" si="1"/>
        <v>#REF!</v>
      </c>
      <c r="H104" s="83">
        <v>104</v>
      </c>
      <c r="I104" s="83"/>
    </row>
  </sheetData>
  <sheetProtection algorithmName="SHA-512" hashValue="Szch+dxesNU2oaA9++dFYKXpEWOEMKlO8fv/FvThrnWSXEmnRb8BEgpOoS8NZ+hdqISW37PdoELmlmmj6JMjLg==" saltValue="kN7xxGcdE9UkJiXbyhyjLg==" spinCount="100000" sheet="1" objects="1" scenarios="1"/>
  <mergeCells count="1">
    <mergeCell ref="A1:C9"/>
  </mergeCells>
  <conditionalFormatting sqref="A12:C104">
    <cfRule type="expression" dxfId="4" priority="1">
      <formula>$G12=2</formula>
    </cfRule>
    <cfRule type="expression" dxfId="3" priority="2">
      <formula>$G12=11</formula>
    </cfRule>
    <cfRule type="expression" dxfId="2" priority="3">
      <formula>$G12=22</formula>
    </cfRule>
    <cfRule type="expression" dxfId="1" priority="5">
      <formula>$G12=12</formula>
    </cfRule>
    <cfRule type="expression" dxfId="0" priority="6">
      <formula>$G12=21</formula>
    </cfRule>
  </conditionalFormatting>
  <hyperlinks>
    <hyperlink ref="C100" r:id="rId1" display="https://dbhds.virginia.gov/wp-content/uploads/2025/01/BSPARI-Scoring-Instructions-Guide-Feedback-Process-10.2024.pdf" xr:uid="{B020E2D7-613C-4D56-ABD2-62B92AA904EA}"/>
  </hyperlinks>
  <pageMargins left="0.7" right="0.7" top="0.75" bottom="0.75" header="0.3" footer="0.3"/>
  <pageSetup orientation="portrait"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H41"/>
  <sheetViews>
    <sheetView workbookViewId="0">
      <selection activeCell="D2" sqref="D2"/>
    </sheetView>
  </sheetViews>
  <sheetFormatPr defaultRowHeight="15" x14ac:dyDescent="0.25"/>
  <cols>
    <col min="2" max="2" width="49.85546875" style="16" customWidth="1"/>
    <col min="3" max="3" width="22" customWidth="1"/>
    <col min="4" max="4" width="50.7109375" customWidth="1"/>
  </cols>
  <sheetData>
    <row r="1" spans="1:8" x14ac:dyDescent="0.25">
      <c r="A1" t="s">
        <v>47</v>
      </c>
      <c r="B1" s="16" t="s">
        <v>44</v>
      </c>
      <c r="C1" t="s">
        <v>361</v>
      </c>
      <c r="D1" t="s">
        <v>362</v>
      </c>
      <c r="E1" t="s">
        <v>1</v>
      </c>
    </row>
    <row r="2" spans="1:8" x14ac:dyDescent="0.25">
      <c r="A2">
        <v>2</v>
      </c>
      <c r="B2" s="16" t="s">
        <v>363</v>
      </c>
      <c r="C2" t="s">
        <v>363</v>
      </c>
      <c r="D2" s="16" t="s">
        <v>364</v>
      </c>
      <c r="E2">
        <v>2</v>
      </c>
    </row>
    <row r="3" spans="1:8" x14ac:dyDescent="0.25">
      <c r="A3">
        <v>1</v>
      </c>
      <c r="B3" s="3" t="s">
        <v>365</v>
      </c>
      <c r="C3" t="s">
        <v>366</v>
      </c>
      <c r="D3" s="3" t="s">
        <v>367</v>
      </c>
      <c r="E3">
        <v>1</v>
      </c>
    </row>
    <row r="4" spans="1:8" x14ac:dyDescent="0.25">
      <c r="A4">
        <v>2</v>
      </c>
      <c r="B4" s="16" t="s">
        <v>368</v>
      </c>
      <c r="D4" t="s">
        <v>369</v>
      </c>
      <c r="E4">
        <v>2</v>
      </c>
    </row>
    <row r="5" spans="1:8" x14ac:dyDescent="0.25">
      <c r="A5">
        <v>3</v>
      </c>
      <c r="B5" s="16" t="s">
        <v>370</v>
      </c>
      <c r="D5" s="16" t="s">
        <v>371</v>
      </c>
      <c r="E5">
        <v>3</v>
      </c>
    </row>
    <row r="6" spans="1:8" x14ac:dyDescent="0.25">
      <c r="A6">
        <v>5</v>
      </c>
      <c r="B6" s="16" t="s">
        <v>372</v>
      </c>
      <c r="D6" s="16" t="s">
        <v>373</v>
      </c>
      <c r="E6">
        <v>5</v>
      </c>
    </row>
    <row r="7" spans="1:8" x14ac:dyDescent="0.25">
      <c r="A7">
        <v>4</v>
      </c>
      <c r="B7" s="16" t="s">
        <v>374</v>
      </c>
      <c r="C7" t="s">
        <v>374</v>
      </c>
      <c r="D7" s="16" t="s">
        <v>375</v>
      </c>
      <c r="E7">
        <v>4</v>
      </c>
      <c r="H7" t="s">
        <v>376</v>
      </c>
    </row>
    <row r="8" spans="1:8" x14ac:dyDescent="0.25">
      <c r="A8">
        <v>5</v>
      </c>
      <c r="B8" s="16" t="s">
        <v>377</v>
      </c>
      <c r="C8" t="s">
        <v>378</v>
      </c>
      <c r="D8" s="16" t="s">
        <v>379</v>
      </c>
      <c r="E8">
        <v>5</v>
      </c>
      <c r="H8">
        <f>_xlfn.XLOOKUP(H7,Table1[CSB],Table1[Region])</f>
        <v>4</v>
      </c>
    </row>
    <row r="9" spans="1:8" x14ac:dyDescent="0.25">
      <c r="A9">
        <v>4</v>
      </c>
      <c r="B9" s="16" t="s">
        <v>376</v>
      </c>
      <c r="D9" s="16" t="s">
        <v>376</v>
      </c>
      <c r="E9">
        <v>4</v>
      </c>
    </row>
    <row r="10" spans="1:8" x14ac:dyDescent="0.25">
      <c r="A10">
        <v>3</v>
      </c>
      <c r="B10" s="16" t="s">
        <v>380</v>
      </c>
      <c r="D10" s="16" t="s">
        <v>380</v>
      </c>
      <c r="E10">
        <v>3</v>
      </c>
    </row>
    <row r="11" spans="1:8" x14ac:dyDescent="0.25">
      <c r="A11">
        <v>3</v>
      </c>
      <c r="B11" s="16" t="s">
        <v>381</v>
      </c>
      <c r="D11" s="16" t="s">
        <v>381</v>
      </c>
      <c r="E11">
        <v>3</v>
      </c>
      <c r="H11" t="s">
        <v>376</v>
      </c>
    </row>
    <row r="12" spans="1:8" x14ac:dyDescent="0.25">
      <c r="A12">
        <v>3</v>
      </c>
      <c r="B12" s="16" t="s">
        <v>382</v>
      </c>
      <c r="D12" s="16" t="s">
        <v>383</v>
      </c>
      <c r="E12">
        <v>3</v>
      </c>
      <c r="H12">
        <f>VLOOKUP(H11,Table1[[CSB]:[R]],4,FALSE)</f>
        <v>4</v>
      </c>
    </row>
    <row r="13" spans="1:8" x14ac:dyDescent="0.25">
      <c r="A13">
        <v>4</v>
      </c>
      <c r="B13" s="16" t="s">
        <v>384</v>
      </c>
      <c r="D13" s="16" t="s">
        <v>384</v>
      </c>
      <c r="E13">
        <v>4</v>
      </c>
    </row>
    <row r="14" spans="1:8" x14ac:dyDescent="0.25">
      <c r="A14">
        <v>5</v>
      </c>
      <c r="B14" s="16" t="s">
        <v>385</v>
      </c>
      <c r="D14" s="16" t="s">
        <v>386</v>
      </c>
      <c r="E14">
        <v>5</v>
      </c>
    </row>
    <row r="15" spans="1:8" x14ac:dyDescent="0.25">
      <c r="A15">
        <v>1</v>
      </c>
      <c r="B15" s="16" t="s">
        <v>387</v>
      </c>
      <c r="C15" t="s">
        <v>388</v>
      </c>
      <c r="D15" t="s">
        <v>387</v>
      </c>
      <c r="E15">
        <v>1</v>
      </c>
    </row>
    <row r="16" spans="1:8" x14ac:dyDescent="0.25">
      <c r="A16">
        <v>2</v>
      </c>
      <c r="B16" s="16" t="s">
        <v>389</v>
      </c>
      <c r="C16" t="s">
        <v>390</v>
      </c>
      <c r="D16" s="16" t="s">
        <v>391</v>
      </c>
      <c r="E16">
        <v>2</v>
      </c>
    </row>
    <row r="17" spans="1:5" x14ac:dyDescent="0.25">
      <c r="A17">
        <v>4</v>
      </c>
      <c r="B17" s="16" t="s">
        <v>392</v>
      </c>
      <c r="D17" s="16" t="s">
        <v>392</v>
      </c>
      <c r="E17">
        <v>4</v>
      </c>
    </row>
    <row r="18" spans="1:5" x14ac:dyDescent="0.25">
      <c r="A18">
        <v>5</v>
      </c>
      <c r="B18" s="16" t="s">
        <v>393</v>
      </c>
      <c r="D18" s="16" t="s">
        <v>394</v>
      </c>
      <c r="E18">
        <v>5</v>
      </c>
    </row>
    <row r="19" spans="1:5" x14ac:dyDescent="0.25">
      <c r="A19">
        <v>4</v>
      </c>
      <c r="B19" s="16" t="s">
        <v>395</v>
      </c>
      <c r="D19" s="16" t="s">
        <v>396</v>
      </c>
      <c r="E19">
        <v>4</v>
      </c>
    </row>
    <row r="20" spans="1:5" x14ac:dyDescent="0.25">
      <c r="A20">
        <v>1</v>
      </c>
      <c r="B20" s="16" t="s">
        <v>397</v>
      </c>
      <c r="C20" t="s">
        <v>398</v>
      </c>
      <c r="D20" s="16" t="s">
        <v>399</v>
      </c>
      <c r="E20">
        <v>1</v>
      </c>
    </row>
    <row r="21" spans="1:5" ht="30" x14ac:dyDescent="0.25">
      <c r="A21">
        <v>4</v>
      </c>
      <c r="B21" s="16" t="s">
        <v>400</v>
      </c>
      <c r="C21" t="s">
        <v>400</v>
      </c>
      <c r="D21" s="16" t="s">
        <v>401</v>
      </c>
      <c r="E21">
        <v>4</v>
      </c>
    </row>
    <row r="22" spans="1:5" x14ac:dyDescent="0.25">
      <c r="A22">
        <v>3</v>
      </c>
      <c r="B22" s="16" t="s">
        <v>402</v>
      </c>
      <c r="D22" s="16" t="s">
        <v>403</v>
      </c>
      <c r="E22">
        <v>3</v>
      </c>
    </row>
    <row r="23" spans="1:5" x14ac:dyDescent="0.25">
      <c r="A23">
        <v>1</v>
      </c>
      <c r="B23" s="16" t="s">
        <v>404</v>
      </c>
      <c r="D23" s="16" t="s">
        <v>405</v>
      </c>
      <c r="E23">
        <v>2</v>
      </c>
    </row>
    <row r="24" spans="1:5" ht="30" x14ac:dyDescent="0.25">
      <c r="A24">
        <v>2</v>
      </c>
      <c r="B24" s="16" t="s">
        <v>406</v>
      </c>
      <c r="D24" s="16" t="s">
        <v>407</v>
      </c>
      <c r="E24">
        <v>2</v>
      </c>
    </row>
    <row r="25" spans="1:5" x14ac:dyDescent="0.25">
      <c r="A25">
        <v>5</v>
      </c>
      <c r="B25" s="16" t="s">
        <v>408</v>
      </c>
      <c r="D25" s="16" t="s">
        <v>409</v>
      </c>
      <c r="E25">
        <v>5</v>
      </c>
    </row>
    <row r="26" spans="1:5" x14ac:dyDescent="0.25">
      <c r="A26">
        <v>3</v>
      </c>
      <c r="B26" s="16" t="s">
        <v>410</v>
      </c>
      <c r="D26" s="16" t="s">
        <v>411</v>
      </c>
      <c r="E26">
        <v>3</v>
      </c>
    </row>
    <row r="27" spans="1:5" x14ac:dyDescent="0.25">
      <c r="A27">
        <v>3</v>
      </c>
      <c r="B27" s="16" t="s">
        <v>412</v>
      </c>
      <c r="D27" s="16" t="s">
        <v>413</v>
      </c>
      <c r="E27">
        <v>3</v>
      </c>
    </row>
    <row r="28" spans="1:5" x14ac:dyDescent="0.25">
      <c r="A28">
        <v>5</v>
      </c>
      <c r="B28" s="16" t="s">
        <v>414</v>
      </c>
      <c r="D28" s="16" t="s">
        <v>415</v>
      </c>
      <c r="E28">
        <v>5</v>
      </c>
    </row>
    <row r="29" spans="1:5" x14ac:dyDescent="0.25">
      <c r="A29">
        <v>1</v>
      </c>
      <c r="B29" s="16" t="s">
        <v>416</v>
      </c>
      <c r="D29" s="16" t="s">
        <v>417</v>
      </c>
      <c r="E29">
        <v>1</v>
      </c>
    </row>
    <row r="30" spans="1:5" x14ac:dyDescent="0.25">
      <c r="A30">
        <v>3</v>
      </c>
      <c r="B30" s="16" t="s">
        <v>418</v>
      </c>
      <c r="D30" s="16" t="s">
        <v>419</v>
      </c>
      <c r="E30">
        <v>3</v>
      </c>
    </row>
    <row r="31" spans="1:5" x14ac:dyDescent="0.25">
      <c r="A31">
        <v>3</v>
      </c>
      <c r="B31" s="16" t="s">
        <v>420</v>
      </c>
      <c r="D31" s="16" t="s">
        <v>421</v>
      </c>
      <c r="E31">
        <v>3</v>
      </c>
    </row>
    <row r="32" spans="1:5" x14ac:dyDescent="0.25">
      <c r="A32">
        <v>5</v>
      </c>
      <c r="B32" s="16" t="s">
        <v>422</v>
      </c>
      <c r="D32" s="16" t="s">
        <v>423</v>
      </c>
      <c r="E32">
        <v>5</v>
      </c>
    </row>
    <row r="33" spans="1:5" x14ac:dyDescent="0.25">
      <c r="A33">
        <v>2</v>
      </c>
      <c r="B33" s="16" t="s">
        <v>424</v>
      </c>
      <c r="D33" s="16" t="s">
        <v>425</v>
      </c>
      <c r="E33">
        <v>2</v>
      </c>
    </row>
    <row r="34" spans="1:5" x14ac:dyDescent="0.25">
      <c r="A34">
        <v>1</v>
      </c>
      <c r="B34" s="16" t="s">
        <v>426</v>
      </c>
      <c r="C34" t="s">
        <v>427</v>
      </c>
      <c r="D34" s="16" t="s">
        <v>428</v>
      </c>
      <c r="E34">
        <v>1</v>
      </c>
    </row>
    <row r="35" spans="1:5" x14ac:dyDescent="0.25">
      <c r="A35">
        <v>4</v>
      </c>
      <c r="B35" s="16" t="s">
        <v>429</v>
      </c>
      <c r="C35" t="s">
        <v>430</v>
      </c>
      <c r="D35" s="16" t="s">
        <v>431</v>
      </c>
      <c r="E35">
        <v>4</v>
      </c>
    </row>
    <row r="36" spans="1:5" x14ac:dyDescent="0.25">
      <c r="A36">
        <v>1</v>
      </c>
      <c r="B36" s="3" t="s">
        <v>432</v>
      </c>
      <c r="D36" s="3" t="s">
        <v>433</v>
      </c>
      <c r="E36">
        <v>1</v>
      </c>
    </row>
    <row r="37" spans="1:5" x14ac:dyDescent="0.25">
      <c r="A37">
        <v>1</v>
      </c>
      <c r="B37" s="3" t="s">
        <v>434</v>
      </c>
      <c r="C37" t="s">
        <v>435</v>
      </c>
      <c r="D37" s="3" t="s">
        <v>436</v>
      </c>
      <c r="E37">
        <v>1</v>
      </c>
    </row>
    <row r="38" spans="1:5" x14ac:dyDescent="0.25">
      <c r="A38">
        <v>3</v>
      </c>
      <c r="B38" s="3" t="s">
        <v>437</v>
      </c>
      <c r="C38" t="s">
        <v>438</v>
      </c>
      <c r="D38" s="3" t="s">
        <v>439</v>
      </c>
      <c r="E38">
        <v>3</v>
      </c>
    </row>
    <row r="39" spans="1:5" x14ac:dyDescent="0.25">
      <c r="A39">
        <v>1</v>
      </c>
      <c r="B39" s="16" t="s">
        <v>440</v>
      </c>
      <c r="C39" t="s">
        <v>441</v>
      </c>
      <c r="D39" s="16" t="s">
        <v>442</v>
      </c>
      <c r="E39">
        <v>1</v>
      </c>
    </row>
    <row r="40" spans="1:5" x14ac:dyDescent="0.25">
      <c r="A40">
        <v>5</v>
      </c>
      <c r="B40" s="16" t="s">
        <v>443</v>
      </c>
      <c r="C40" t="s">
        <v>444</v>
      </c>
      <c r="D40" s="16" t="s">
        <v>445</v>
      </c>
      <c r="E40">
        <v>5</v>
      </c>
    </row>
    <row r="41" spans="1:5" x14ac:dyDescent="0.25">
      <c r="A41">
        <v>5</v>
      </c>
      <c r="B41" s="16" t="s">
        <v>446</v>
      </c>
      <c r="D41" s="16" t="s">
        <v>447</v>
      </c>
      <c r="E41">
        <v>5</v>
      </c>
    </row>
  </sheetData>
  <dataValidations count="1">
    <dataValidation type="list" allowBlank="1" showInputMessage="1" showErrorMessage="1" sqref="H7" xr:uid="{00000000-0002-0000-0500-000000000000}">
      <formula1>$B$2:$B$42</formula1>
    </dataValidation>
  </dataValidations>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
  <sheetViews>
    <sheetView workbookViewId="0">
      <selection activeCell="D4" sqref="D4"/>
    </sheetView>
  </sheetViews>
  <sheetFormatPr defaultRowHeight="15" x14ac:dyDescent="0.25"/>
  <sheetData>
    <row r="1" spans="1:1" x14ac:dyDescent="0.25">
      <c r="A1" t="s">
        <v>448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B953DF5EC8C514685946A1B72E15265" ma:contentTypeVersion="14" ma:contentTypeDescription="Create a new document." ma:contentTypeScope="" ma:versionID="2cc77052b3fdfe09ff39794e0a6e6091">
  <xsd:schema xmlns:xsd="http://www.w3.org/2001/XMLSchema" xmlns:xs="http://www.w3.org/2001/XMLSchema" xmlns:p="http://schemas.microsoft.com/office/2006/metadata/properties" xmlns:ns2="80798c24-7a81-489c-b677-f407ba17c3ce" xmlns:ns3="3279e49b-b04c-4b1f-9636-f5e568ac05f1" targetNamespace="http://schemas.microsoft.com/office/2006/metadata/properties" ma:root="true" ma:fieldsID="0b2b509812682ba73db25d236362b6a6" ns2:_="" ns3:_="">
    <xsd:import namespace="80798c24-7a81-489c-b677-f407ba17c3ce"/>
    <xsd:import namespace="3279e49b-b04c-4b1f-9636-f5e568ac05f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vParticipantName" minOccurs="0"/>
                <xsd:element ref="ns2:vParticipantNumber"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798c24-7a81-489c-b677-f407ba17c3c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vParticipantName" ma:index="16" nillable="true" ma:displayName="vParticipant Name" ma:format="Dropdown" ma:internalName="vParticipantName">
      <xsd:simpleType>
        <xsd:restriction base="dms:Text">
          <xsd:maxLength value="255"/>
        </xsd:restriction>
      </xsd:simpleType>
    </xsd:element>
    <xsd:element name="vParticipantNumber" ma:index="17" nillable="true" ma:displayName="vParticipant Number" ma:format="Dropdown" ma:internalName="vParticipantNumber">
      <xsd:simpleType>
        <xsd:restriction base="dms:Text">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0920e099-540f-4e49-b54d-0e500676ccfd"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79e49b-b04c-4b1f-9636-f5e568ac05f1"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fc37740a-5b69-4348-b9cc-0b317c00978c}" ma:internalName="TaxCatchAll" ma:showField="CatchAllData" ma:web="3279e49b-b04c-4b1f-9636-f5e568ac05f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vParticipantNumber xmlns="80798c24-7a81-489c-b677-f407ba17c3ce" xsi:nil="true"/>
    <vParticipantName xmlns="80798c24-7a81-489c-b677-f407ba17c3ce" xsi:nil="true"/>
    <TaxCatchAll xmlns="3279e49b-b04c-4b1f-9636-f5e568ac05f1" xsi:nil="true"/>
    <lcf76f155ced4ddcb4097134ff3c332f xmlns="80798c24-7a81-489c-b677-f407ba17c3c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EFFCA5-F21C-473A-B66A-D93075E2AD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798c24-7a81-489c-b677-f407ba17c3ce"/>
    <ds:schemaRef ds:uri="3279e49b-b04c-4b1f-9636-f5e568ac05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6203C8-0294-4373-B07F-CC01C92E43BE}">
  <ds:schemaRefs>
    <ds:schemaRef ds:uri="http://schemas.microsoft.com/office/2006/metadata/properties"/>
    <ds:schemaRef ds:uri="http://schemas.microsoft.com/office/infopath/2007/PartnerControls"/>
    <ds:schemaRef ds:uri="80798c24-7a81-489c-b677-f407ba17c3ce"/>
    <ds:schemaRef ds:uri="3279e49b-b04c-4b1f-9636-f5e568ac05f1"/>
  </ds:schemaRefs>
</ds:datastoreItem>
</file>

<file path=customXml/itemProps3.xml><?xml version="1.0" encoding="utf-8"?>
<ds:datastoreItem xmlns:ds="http://schemas.openxmlformats.org/officeDocument/2006/customXml" ds:itemID="{B6EF882E-9244-44D8-9349-55540BB12BB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BSPARI</vt:lpstr>
      <vt:lpstr>Resources</vt:lpstr>
      <vt:lpstr>BSPARI Definitions</vt:lpstr>
      <vt:lpstr>Region_CSB</vt:lpstr>
      <vt:lpstr>CSB</vt:lpstr>
    </vt:vector>
  </TitlesOfParts>
  <Manager/>
  <Company>Virginia IT Infrastructure Partnership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VITA Program</dc:creator>
  <cp:keywords/>
  <dc:description/>
  <cp:lastModifiedBy>Habel, Nathan (DBHDS)</cp:lastModifiedBy>
  <cp:revision/>
  <dcterms:created xsi:type="dcterms:W3CDTF">2021-03-18T14:22:06Z</dcterms:created>
  <dcterms:modified xsi:type="dcterms:W3CDTF">2025-04-30T15:10:58Z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0x0101001B953DF5EC8C514685946A1B72E15265</vt:lpwstr>
  </property>
  <property fmtid="{D5CDD505-2E9C-101B-9397-08002B2CF9AE}" pid="3" name="MediaServiceImageTags">
    <vt:lpwstr/>
  </property>
  <property fmtid="{D5CDD505-2E9C-101B-9397-08002B2CF9AE}" pid="4" name="Order">
    <vt:r8>1203200</vt:r8>
  </property>
  <property fmtid="{D5CDD505-2E9C-101B-9397-08002B2CF9AE}" pid="5" name="xd_Signature">
    <vt:bool>false</vt:bool>
  </property>
  <property fmtid="{D5CDD505-2E9C-101B-9397-08002B2CF9AE}" pid="6" name="SharedWithUsers">
    <vt:lpwstr>6;#Habel, Nathan (DBHDS)</vt:lpwstr>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